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JBrock\Desktop\"/>
    </mc:Choice>
  </mc:AlternateContent>
  <xr:revisionPtr revIDLastSave="0" documentId="13_ncr:1_{FC9C751E-7194-4330-BC03-E9AF8F6474A0}" xr6:coauthVersionLast="47" xr6:coauthVersionMax="47" xr10:uidLastSave="{00000000-0000-0000-0000-000000000000}"/>
  <bookViews>
    <workbookView xWindow="12090" yWindow="1575" windowWidth="28005" windowHeight="14025" tabRatio="924" firstSheet="4" activeTab="9" xr2:uid="{00000000-000D-0000-FFFF-FFFF00000000}"/>
  </bookViews>
  <sheets>
    <sheet name="Readme" sheetId="1" r:id="rId1"/>
    <sheet name="1. Building Information" sheetId="2" r:id="rId2"/>
    <sheet name="2. Indoor Water Demand" sheetId="3" r:id="rId3"/>
    <sheet name="3. Indoor Non-Potable Supply" sheetId="4" r:id="rId4"/>
    <sheet name="4. Outdoor Water Demand" sheetId="5" r:id="rId5"/>
    <sheet name="5. Outdoor Non-Potable Supply" sheetId="6" r:id="rId6"/>
    <sheet name="6. Building Potential Summary" sheetId="7" r:id="rId7"/>
    <sheet name="7. Project Definition" sheetId="8" r:id="rId8"/>
    <sheet name="8. Printable Project Summary" sheetId="9" r:id="rId9"/>
    <sheet name="9. Printable Project Letter" sheetId="10" r:id="rId10"/>
    <sheet name="Calculator Backup" sheetId="11" state="hidden" r:id="rId11"/>
    <sheet name="Supply-Demand by Month" sheetId="12" state="hidden" r:id="rId12"/>
    <sheet name="Rainwater" sheetId="13" state="hidden" r:id="rId13"/>
    <sheet name="Version Notes" sheetId="16" state="hidden" r:id="rId14"/>
  </sheets>
  <definedNames>
    <definedName name="_xlnm._FilterDatabase" localSheetId="3" hidden="1">'3. Indoor Non-Potable Supply'!$B$97:$F$101</definedName>
    <definedName name="Input" localSheetId="4">'4. Outdoor Water Demand'!$C$18:$C$23,'4. Outdoor Water Demand'!$C$37:$C$37,'4. Outdoor Water Demand'!#REF!,'4. Outdoor Water Demand'!#REF!,'4. Outdoor Water Demand'!#REF!,'4. Outdoor Water Demand'!#REF!,'4. Outdoor Water Demand'!#REF!,'4. Outdoor Water Demand'!#REF!,'4. Outdoor Water Demand'!#REF!,'4. Outdoor Water Demand'!#REF!</definedName>
    <definedName name="Input" localSheetId="5">'5. Outdoor Non-Potable Supply'!#REF!,'5. Outdoor Non-Potable Supply'!#REF!,'5. Outdoor Non-Potable Supply'!#REF!,'5. Outdoor Non-Potable Supply'!#REF!,'5. Outdoor Non-Potable Supply'!#REF!,'5. Outdoor Non-Potable Supply'!#REF!,'5. Outdoor Non-Potable Supply'!#REF!,'5. Outdoor Non-Potable Supply'!#REF!,'5. Outdoor Non-Potable Supply'!#REF!,'5. Outdoor Non-Potable Supply'!#REF!</definedName>
    <definedName name="Input" localSheetId="7">'7. Project Definition'!#REF!,'7. Project Definition'!#REF!,'7. Project Definition'!#REF!,'7. Project Definition'!#REF!,'7. Project Definition'!#REF!,'7. Project Definition'!#REF!,'7. Project Definition'!#REF!,'7. Project Definition'!#REF!,'7. Project Definition'!#REF!,'7. Project Definition'!#REF!</definedName>
    <definedName name="_xlnm.Print_Area" localSheetId="1">'1. Building Information'!$A$1:$M$202</definedName>
    <definedName name="_xlnm.Print_Area" localSheetId="2">'2. Indoor Water Demand'!$A$1:$W$242</definedName>
    <definedName name="_xlnm.Print_Area" localSheetId="3">'3. Indoor Non-Potable Supply'!$A$1:$Y$173</definedName>
    <definedName name="_xlnm.Print_Area" localSheetId="4">'4. Outdoor Water Demand'!$A$1:$X$95</definedName>
    <definedName name="_xlnm.Print_Area" localSheetId="5">'5. Outdoor Non-Potable Supply'!$A$1:$O$48</definedName>
    <definedName name="_xlnm.Print_Area" localSheetId="6">'6. Building Potential Summary'!$A$1:$X$79</definedName>
    <definedName name="_xlnm.Print_Area" localSheetId="7">'7. Project Definition'!$A$1:$V$183</definedName>
    <definedName name="_xlnm.Print_Area" localSheetId="8">'8. Printable Project Summary'!$A$1:$K$189</definedName>
    <definedName name="_xlnm.Print_Area" localSheetId="9">'9. Printable Project Letter'!$A$1:$M$49</definedName>
    <definedName name="_xlnm.Print_Area" localSheetId="12">Rainwater!$A$1:$N$154</definedName>
    <definedName name="_xlnm.Print_Area" localSheetId="0">Readme!$A$1:$M$60</definedName>
    <definedName name="Z_2BD304A4_4089_4AB2_9F34_C79EE9203C6C_.wvu.Cols" localSheetId="1" hidden="1">'1. Building Information'!$V:$AY</definedName>
    <definedName name="Z_2BD304A4_4089_4AB2_9F34_C79EE9203C6C_.wvu.Cols" localSheetId="2" hidden="1">'2. Indoor Water Demand'!$AH:$AK</definedName>
    <definedName name="Z_2BD304A4_4089_4AB2_9F34_C79EE9203C6C_.wvu.Cols" localSheetId="3" hidden="1">'3. Indoor Non-Potable Supply'!$BF:$BL</definedName>
    <definedName name="Z_2BD304A4_4089_4AB2_9F34_C79EE9203C6C_.wvu.Cols" localSheetId="6" hidden="1">'6. Building Potential Summary'!$AL:$AM</definedName>
    <definedName name="Z_2BD304A4_4089_4AB2_9F34_C79EE9203C6C_.wvu.Cols" localSheetId="8" hidden="1">'8. Printable Project Summary'!$L:$P</definedName>
    <definedName name="Z_2BD304A4_4089_4AB2_9F34_C79EE9203C6C_.wvu.Cols" localSheetId="12" hidden="1">Rainwater!#REF!</definedName>
    <definedName name="Z_2BD304A4_4089_4AB2_9F34_C79EE9203C6C_.wvu.FilterData" localSheetId="3" hidden="1">'3. Indoor Non-Potable Supply'!$B$97:$F$101</definedName>
    <definedName name="Z_2BD304A4_4089_4AB2_9F34_C79EE9203C6C_.wvu.PrintArea" localSheetId="1" hidden="1">'1. Building Information'!$A$1:$M$202</definedName>
    <definedName name="Z_2BD304A4_4089_4AB2_9F34_C79EE9203C6C_.wvu.PrintArea" localSheetId="2" hidden="1">'2. Indoor Water Demand'!$A$1:$W$242</definedName>
    <definedName name="Z_2BD304A4_4089_4AB2_9F34_C79EE9203C6C_.wvu.PrintArea" localSheetId="3" hidden="1">'3. Indoor Non-Potable Supply'!$A$1:$Y$173</definedName>
    <definedName name="Z_2BD304A4_4089_4AB2_9F34_C79EE9203C6C_.wvu.PrintArea" localSheetId="4" hidden="1">'4. Outdoor Water Demand'!$A$1:$X$95</definedName>
    <definedName name="Z_2BD304A4_4089_4AB2_9F34_C79EE9203C6C_.wvu.PrintArea" localSheetId="5" hidden="1">'5. Outdoor Non-Potable Supply'!$A$1:$O$48</definedName>
    <definedName name="Z_2BD304A4_4089_4AB2_9F34_C79EE9203C6C_.wvu.PrintArea" localSheetId="6" hidden="1">'6. Building Potential Summary'!$A$1:$X$79</definedName>
    <definedName name="Z_2BD304A4_4089_4AB2_9F34_C79EE9203C6C_.wvu.PrintArea" localSheetId="7" hidden="1">'7. Project Definition'!$A$1:$V$183</definedName>
    <definedName name="Z_2BD304A4_4089_4AB2_9F34_C79EE9203C6C_.wvu.PrintArea" localSheetId="8" hidden="1">'8. Printable Project Summary'!$A$1:$K$189</definedName>
    <definedName name="Z_2BD304A4_4089_4AB2_9F34_C79EE9203C6C_.wvu.PrintArea" localSheetId="9" hidden="1">'9. Printable Project Letter'!$A$1:$M$47</definedName>
    <definedName name="Z_2BD304A4_4089_4AB2_9F34_C79EE9203C6C_.wvu.PrintArea" localSheetId="12" hidden="1">Rainwater!$A$1:$N$154</definedName>
    <definedName name="Z_2BD304A4_4089_4AB2_9F34_C79EE9203C6C_.wvu.PrintArea" localSheetId="0" hidden="1">Readme!$A$1:$M$60</definedName>
    <definedName name="Z_2BD304A4_4089_4AB2_9F34_C79EE9203C6C_.wvu.Rows" localSheetId="1" hidden="1">'1. Building Information'!#REF!</definedName>
    <definedName name="Z_2BD304A4_4089_4AB2_9F34_C79EE9203C6C_.wvu.Rows" localSheetId="2" hidden="1">'2. Indoor Water Demand'!$60:$138,'2. Indoor Water Demand'!$149:$157,'2. Indoor Water Demand'!$186:$244</definedName>
    <definedName name="Z_2BD304A4_4089_4AB2_9F34_C79EE9203C6C_.wvu.Rows" localSheetId="3" hidden="1">'3. Indoor Non-Potable Supply'!$124:$219</definedName>
    <definedName name="Z_2BD304A4_4089_4AB2_9F34_C79EE9203C6C_.wvu.Rows" localSheetId="4" hidden="1">'4. Outdoor Water Demand'!$82:$104</definedName>
    <definedName name="Z_2BD304A4_4089_4AB2_9F34_C79EE9203C6C_.wvu.Rows" localSheetId="5" hidden="1">'5. Outdoor Non-Potable Supply'!$23:$24</definedName>
    <definedName name="Z_2BD304A4_4089_4AB2_9F34_C79EE9203C6C_.wvu.Rows" localSheetId="7" hidden="1">'7. Project Definition'!$237:$276</definedName>
    <definedName name="Z_2BD304A4_4089_4AB2_9F34_C79EE9203C6C_.wvu.Rows" localSheetId="8" hidden="1">'8. Printable Project Summary'!$106:$163</definedName>
    <definedName name="Z_2BD304A4_4089_4AB2_9F34_C79EE9203C6C_.wvu.Rows" localSheetId="9" hidden="1">'9. Printable Project Letter'!$52:$53</definedName>
    <definedName name="Z_2BD304A4_4089_4AB2_9F34_C79EE9203C6C_.wvu.Rows" localSheetId="12" hidden="1">Rainwater!$138:$154</definedName>
    <definedName name="Z_D635BEAF_4410_44C3_8109_399BEE34BBD8_.wvu.Cols" localSheetId="1" hidden="1">'1. Building Information'!$V:$AY</definedName>
    <definedName name="Z_D635BEAF_4410_44C3_8109_399BEE34BBD8_.wvu.Cols" localSheetId="2" hidden="1">'2. Indoor Water Demand'!$AH:$AK</definedName>
    <definedName name="Z_D635BEAF_4410_44C3_8109_399BEE34BBD8_.wvu.Cols" localSheetId="3" hidden="1">'3. Indoor Non-Potable Supply'!$BF:$BL</definedName>
    <definedName name="Z_D635BEAF_4410_44C3_8109_399BEE34BBD8_.wvu.Cols" localSheetId="6" hidden="1">'6. Building Potential Summary'!$AL:$AM</definedName>
    <definedName name="Z_D635BEAF_4410_44C3_8109_399BEE34BBD8_.wvu.Cols" localSheetId="8" hidden="1">'8. Printable Project Summary'!$L:$P</definedName>
    <definedName name="Z_D635BEAF_4410_44C3_8109_399BEE34BBD8_.wvu.Cols" localSheetId="12" hidden="1">Rainwater!#REF!</definedName>
    <definedName name="Z_D635BEAF_4410_44C3_8109_399BEE34BBD8_.wvu.FilterData" localSheetId="3" hidden="1">'3. Indoor Non-Potable Supply'!$B$97:$F$101</definedName>
    <definedName name="Z_D635BEAF_4410_44C3_8109_399BEE34BBD8_.wvu.PrintArea" localSheetId="1" hidden="1">'1. Building Information'!$A$1:$M$202</definedName>
    <definedName name="Z_D635BEAF_4410_44C3_8109_399BEE34BBD8_.wvu.PrintArea" localSheetId="2" hidden="1">'2. Indoor Water Demand'!$A$1:$W$242</definedName>
    <definedName name="Z_D635BEAF_4410_44C3_8109_399BEE34BBD8_.wvu.PrintArea" localSheetId="3" hidden="1">'3. Indoor Non-Potable Supply'!$A$1:$Y$173</definedName>
    <definedName name="Z_D635BEAF_4410_44C3_8109_399BEE34BBD8_.wvu.PrintArea" localSheetId="4" hidden="1">'4. Outdoor Water Demand'!$A$1:$X$95</definedName>
    <definedName name="Z_D635BEAF_4410_44C3_8109_399BEE34BBD8_.wvu.PrintArea" localSheetId="5" hidden="1">'5. Outdoor Non-Potable Supply'!$A$1:$O$48</definedName>
    <definedName name="Z_D635BEAF_4410_44C3_8109_399BEE34BBD8_.wvu.PrintArea" localSheetId="6" hidden="1">'6. Building Potential Summary'!$A$1:$X$79</definedName>
    <definedName name="Z_D635BEAF_4410_44C3_8109_399BEE34BBD8_.wvu.PrintArea" localSheetId="7" hidden="1">'7. Project Definition'!$A$1:$V$183</definedName>
    <definedName name="Z_D635BEAF_4410_44C3_8109_399BEE34BBD8_.wvu.PrintArea" localSheetId="8" hidden="1">'8. Printable Project Summary'!$A$1:$K$189</definedName>
    <definedName name="Z_D635BEAF_4410_44C3_8109_399BEE34BBD8_.wvu.PrintArea" localSheetId="9" hidden="1">'9. Printable Project Letter'!$A$1:$M$47</definedName>
    <definedName name="Z_D635BEAF_4410_44C3_8109_399BEE34BBD8_.wvu.PrintArea" localSheetId="12" hidden="1">Rainwater!$A$1:$N$154</definedName>
    <definedName name="Z_D635BEAF_4410_44C3_8109_399BEE34BBD8_.wvu.PrintArea" localSheetId="0" hidden="1">Readme!$A$1:$M$60</definedName>
    <definedName name="Z_D635BEAF_4410_44C3_8109_399BEE34BBD8_.wvu.Rows" localSheetId="1" hidden="1">'1. Building Information'!#REF!</definedName>
    <definedName name="Z_D635BEAF_4410_44C3_8109_399BEE34BBD8_.wvu.Rows" localSheetId="2" hidden="1">'2. Indoor Water Demand'!$60:$138,'2. Indoor Water Demand'!$149:$157,'2. Indoor Water Demand'!$186:$244</definedName>
    <definedName name="Z_D635BEAF_4410_44C3_8109_399BEE34BBD8_.wvu.Rows" localSheetId="3" hidden="1">'3. Indoor Non-Potable Supply'!$124:$219</definedName>
    <definedName name="Z_D635BEAF_4410_44C3_8109_399BEE34BBD8_.wvu.Rows" localSheetId="4" hidden="1">'4. Outdoor Water Demand'!$82:$104</definedName>
    <definedName name="Z_D635BEAF_4410_44C3_8109_399BEE34BBD8_.wvu.Rows" localSheetId="5" hidden="1">'5. Outdoor Non-Potable Supply'!$23:$24</definedName>
    <definedName name="Z_D635BEAF_4410_44C3_8109_399BEE34BBD8_.wvu.Rows" localSheetId="7" hidden="1">'7. Project Definition'!$237:$276</definedName>
    <definedName name="Z_D635BEAF_4410_44C3_8109_399BEE34BBD8_.wvu.Rows" localSheetId="8" hidden="1">'8. Printable Project Summary'!$106:$163</definedName>
    <definedName name="Z_D635BEAF_4410_44C3_8109_399BEE34BBD8_.wvu.Rows" localSheetId="9" hidden="1">'9. Printable Project Letter'!$52:$53</definedName>
    <definedName name="Z_D635BEAF_4410_44C3_8109_399BEE34BBD8_.wvu.Rows" localSheetId="12" hidden="1">Rainwater!$138:$154</definedName>
  </definedNames>
  <calcPr calcId="191029"/>
  <customWorkbookViews>
    <customWorkbookView name="Nishant Parulekar - Personal View" guid="{D635BEAF-4410-44C3-8109-399BEE34BBD8}" mergeInterval="0" personalView="1" xWindow="14" yWindow="8" windowWidth="1253" windowHeight="952" tabRatio="924" activeSheetId="1"/>
    <customWorkbookView name="Lauren Salberg - Personal View" guid="{2BD304A4-4089-4AB2-9F34-C79EE9203C6C}" mergeInterval="0" personalView="1" maximized="1" xWindow="1912" yWindow="-8" windowWidth="1296" windowHeight="1040" tabRatio="924" activeSheetId="1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9" l="1"/>
  <c r="C25" i="9" l="1"/>
  <c r="F25" i="9"/>
  <c r="I25" i="9"/>
  <c r="L25" i="9" l="1"/>
  <c r="A20" i="10" s="1"/>
  <c r="C35" i="2"/>
  <c r="D35" i="2"/>
  <c r="E35" i="2"/>
  <c r="C112" i="13" l="1"/>
  <c r="C79" i="13"/>
  <c r="C47" i="13"/>
  <c r="C43" i="5" l="1"/>
  <c r="C44" i="5"/>
  <c r="C45" i="5"/>
  <c r="C46" i="5"/>
  <c r="C47" i="5"/>
  <c r="C48" i="5"/>
  <c r="C49" i="5"/>
  <c r="C50" i="5"/>
  <c r="C51" i="5"/>
  <c r="C52" i="5"/>
  <c r="C53" i="5"/>
  <c r="C42" i="5"/>
  <c r="E27" i="13" l="1"/>
  <c r="D43" i="5" s="1"/>
  <c r="E28" i="13"/>
  <c r="D44" i="5" s="1"/>
  <c r="E29" i="13"/>
  <c r="D45" i="5" s="1"/>
  <c r="E30" i="13"/>
  <c r="D46" i="5" s="1"/>
  <c r="E31" i="13"/>
  <c r="D47" i="5" s="1"/>
  <c r="E32" i="13"/>
  <c r="D48" i="5" s="1"/>
  <c r="E33" i="13"/>
  <c r="D49" i="5" s="1"/>
  <c r="E34" i="13"/>
  <c r="D50" i="5" s="1"/>
  <c r="E35" i="13"/>
  <c r="D51" i="5" s="1"/>
  <c r="E36" i="13"/>
  <c r="D52" i="5" s="1"/>
  <c r="E37" i="13"/>
  <c r="D53" i="5" s="1"/>
  <c r="E26" i="13"/>
  <c r="B70" i="13"/>
  <c r="B38" i="13"/>
  <c r="D10" i="13"/>
  <c r="C10" i="13"/>
  <c r="B10" i="13"/>
  <c r="E38" i="13" l="1"/>
  <c r="D42" i="5"/>
  <c r="E10" i="13"/>
  <c r="B15" i="13" s="1"/>
  <c r="B51" i="8"/>
  <c r="B18" i="6"/>
  <c r="B16" i="6"/>
  <c r="B30" i="5" l="1"/>
  <c r="B25" i="5"/>
  <c r="B20" i="5"/>
  <c r="B18" i="5"/>
  <c r="M48" i="3" l="1"/>
  <c r="N48" i="3" s="1"/>
  <c r="I48" i="3"/>
  <c r="J48" i="3"/>
  <c r="E48" i="3"/>
  <c r="F48" i="3" s="1"/>
  <c r="M20" i="3"/>
  <c r="M21" i="3"/>
  <c r="M22" i="3"/>
  <c r="M23" i="3"/>
  <c r="M24" i="3"/>
  <c r="M25" i="3"/>
  <c r="R20" i="3"/>
  <c r="R21" i="3"/>
  <c r="R22" i="3"/>
  <c r="R23" i="3"/>
  <c r="R24" i="3"/>
  <c r="R25" i="3"/>
  <c r="W20" i="3"/>
  <c r="W21" i="3"/>
  <c r="W22" i="3"/>
  <c r="W23" i="3"/>
  <c r="W24" i="3"/>
  <c r="W25" i="3"/>
  <c r="E24" i="3"/>
  <c r="C29" i="5" l="1"/>
  <c r="H17" i="7" l="1"/>
  <c r="G134" i="3" l="1"/>
  <c r="G107" i="3"/>
  <c r="G80" i="3"/>
  <c r="T111" i="3" l="1"/>
  <c r="A4" i="10" l="1"/>
  <c r="I4" i="9" l="1"/>
  <c r="B22" i="10" s="1"/>
  <c r="H48" i="8" l="1"/>
  <c r="N102" i="5"/>
  <c r="M102" i="5"/>
  <c r="L102" i="5"/>
  <c r="K102" i="5"/>
  <c r="J102" i="5"/>
  <c r="I102" i="5"/>
  <c r="H102" i="5"/>
  <c r="G102" i="5"/>
  <c r="F102" i="5"/>
  <c r="E102" i="5"/>
  <c r="D102" i="5"/>
  <c r="C102" i="5"/>
  <c r="I22" i="9" l="1"/>
  <c r="F22" i="9"/>
  <c r="C22" i="9"/>
  <c r="C141" i="2" l="1"/>
  <c r="B83" i="12" l="1"/>
  <c r="X43" i="5" l="1"/>
  <c r="X44" i="5"/>
  <c r="X45" i="5"/>
  <c r="X46" i="5"/>
  <c r="X47" i="5"/>
  <c r="X48" i="5"/>
  <c r="X49" i="5"/>
  <c r="X50" i="5"/>
  <c r="X51" i="5"/>
  <c r="X52" i="5"/>
  <c r="X53" i="5"/>
  <c r="X42" i="5"/>
  <c r="V54" i="5"/>
  <c r="B114" i="13" l="1"/>
  <c r="B112" i="13"/>
  <c r="B81" i="13"/>
  <c r="B79" i="13"/>
  <c r="B49" i="13"/>
  <c r="C36" i="6"/>
  <c r="C35" i="6"/>
  <c r="C34" i="6"/>
  <c r="C33" i="6"/>
  <c r="C32" i="6"/>
  <c r="C31" i="6"/>
  <c r="C30" i="6"/>
  <c r="C29" i="6"/>
  <c r="C40" i="6"/>
  <c r="C39" i="6"/>
  <c r="C38" i="6"/>
  <c r="C37" i="6"/>
  <c r="B17" i="13" l="1"/>
  <c r="B135" i="13"/>
  <c r="B102" i="13" l="1"/>
  <c r="C54" i="5" l="1"/>
  <c r="C214" i="4" l="1"/>
  <c r="C213" i="4"/>
  <c r="D212" i="4"/>
  <c r="E212" i="4"/>
  <c r="F212" i="4"/>
  <c r="G212" i="4"/>
  <c r="H212" i="4"/>
  <c r="I212" i="4"/>
  <c r="J212" i="4"/>
  <c r="K212" i="4"/>
  <c r="L212" i="4"/>
  <c r="M212" i="4"/>
  <c r="N212" i="4"/>
  <c r="C212" i="4"/>
  <c r="C209" i="4"/>
  <c r="C208" i="4"/>
  <c r="D207" i="4"/>
  <c r="E207" i="4"/>
  <c r="F207" i="4"/>
  <c r="G207" i="4"/>
  <c r="H207" i="4"/>
  <c r="I207" i="4"/>
  <c r="J207" i="4"/>
  <c r="K207" i="4"/>
  <c r="L207" i="4"/>
  <c r="M207" i="4"/>
  <c r="N207" i="4"/>
  <c r="C207" i="4"/>
  <c r="C201" i="4"/>
  <c r="C200" i="4"/>
  <c r="D199" i="4"/>
  <c r="E199" i="4"/>
  <c r="F199" i="4"/>
  <c r="G199" i="4"/>
  <c r="H199" i="4"/>
  <c r="I199" i="4"/>
  <c r="J199" i="4"/>
  <c r="K199" i="4"/>
  <c r="L199" i="4"/>
  <c r="M199" i="4"/>
  <c r="N199" i="4"/>
  <c r="C199" i="4"/>
  <c r="C196" i="4"/>
  <c r="C195" i="4"/>
  <c r="D194" i="4"/>
  <c r="E194" i="4"/>
  <c r="F194" i="4"/>
  <c r="G194" i="4"/>
  <c r="H194" i="4"/>
  <c r="I194" i="4"/>
  <c r="J194" i="4"/>
  <c r="K194" i="4"/>
  <c r="L194" i="4"/>
  <c r="M194" i="4"/>
  <c r="N194" i="4"/>
  <c r="C194" i="4"/>
  <c r="C188" i="4"/>
  <c r="C187" i="4"/>
  <c r="D186" i="4"/>
  <c r="E186" i="4"/>
  <c r="F186" i="4"/>
  <c r="G186" i="4"/>
  <c r="H186" i="4"/>
  <c r="I186" i="4"/>
  <c r="J186" i="4"/>
  <c r="K186" i="4"/>
  <c r="L186" i="4"/>
  <c r="M186" i="4"/>
  <c r="N186" i="4"/>
  <c r="C186" i="4"/>
  <c r="C183" i="4"/>
  <c r="C182" i="4"/>
  <c r="D181" i="4"/>
  <c r="E181" i="4"/>
  <c r="F181" i="4"/>
  <c r="G181" i="4"/>
  <c r="H181" i="4"/>
  <c r="I181" i="4"/>
  <c r="J181" i="4"/>
  <c r="K181" i="4"/>
  <c r="L181" i="4"/>
  <c r="M181" i="4"/>
  <c r="N181" i="4"/>
  <c r="C181" i="4"/>
  <c r="O199" i="4" l="1"/>
  <c r="E70" i="13"/>
  <c r="O181" i="4"/>
  <c r="O194" i="4"/>
  <c r="O207" i="4"/>
  <c r="O186" i="4"/>
  <c r="O212" i="4"/>
  <c r="D54" i="5" l="1"/>
  <c r="E50" i="3"/>
  <c r="I38" i="2"/>
  <c r="K27" i="3" l="1"/>
  <c r="C166" i="3"/>
  <c r="G178" i="3"/>
  <c r="E171" i="3"/>
  <c r="E173" i="3" s="1"/>
  <c r="G166" i="3"/>
  <c r="E143" i="3"/>
  <c r="F178" i="2"/>
  <c r="F179" i="2" s="1"/>
  <c r="M117" i="2"/>
  <c r="L115" i="2"/>
  <c r="J105" i="2"/>
  <c r="J98" i="2"/>
  <c r="J92" i="2"/>
  <c r="C93" i="2"/>
  <c r="F83" i="2"/>
  <c r="F84" i="2" s="1"/>
  <c r="M71" i="2"/>
  <c r="L68" i="2"/>
  <c r="E267" i="8" l="1"/>
  <c r="F267" i="8"/>
  <c r="G267" i="8"/>
  <c r="H267" i="8"/>
  <c r="I267" i="8"/>
  <c r="J267" i="8"/>
  <c r="K267" i="8"/>
  <c r="L267" i="8"/>
  <c r="M267" i="8"/>
  <c r="N267" i="8"/>
  <c r="O267" i="8"/>
  <c r="D267" i="8"/>
  <c r="E255" i="8"/>
  <c r="F255" i="8"/>
  <c r="G255" i="8"/>
  <c r="H255" i="8"/>
  <c r="I255" i="8"/>
  <c r="J255" i="8"/>
  <c r="K255" i="8"/>
  <c r="L255" i="8"/>
  <c r="M255" i="8"/>
  <c r="N255" i="8"/>
  <c r="O255" i="8"/>
  <c r="D255" i="8"/>
  <c r="D35" i="8"/>
  <c r="C243" i="8" s="1"/>
  <c r="D243" i="8"/>
  <c r="E243" i="8"/>
  <c r="F243" i="8"/>
  <c r="G243" i="8"/>
  <c r="H243" i="8"/>
  <c r="I243" i="8"/>
  <c r="J243" i="8"/>
  <c r="K243" i="8"/>
  <c r="L243" i="8"/>
  <c r="M243" i="8"/>
  <c r="N243" i="8"/>
  <c r="O243" i="8"/>
  <c r="L35" i="8"/>
  <c r="M35" i="8"/>
  <c r="N35" i="8"/>
  <c r="O35" i="8"/>
  <c r="P35" i="8"/>
  <c r="Q35" i="8"/>
  <c r="R35" i="8"/>
  <c r="S35" i="8"/>
  <c r="T35" i="8"/>
  <c r="U35" i="8"/>
  <c r="V35" i="8"/>
  <c r="K35" i="8"/>
  <c r="H92" i="8"/>
  <c r="F92" i="8"/>
  <c r="D92" i="8"/>
  <c r="H87" i="8"/>
  <c r="F87" i="8"/>
  <c r="D87" i="8"/>
  <c r="H78" i="8"/>
  <c r="F78" i="8"/>
  <c r="D78" i="8"/>
  <c r="H72" i="8"/>
  <c r="F72" i="8"/>
  <c r="D72" i="8"/>
  <c r="H53" i="8"/>
  <c r="F53" i="8"/>
  <c r="D53" i="8"/>
  <c r="J75" i="5"/>
  <c r="H41" i="8"/>
  <c r="F41" i="8"/>
  <c r="D41" i="8"/>
  <c r="H32" i="8"/>
  <c r="F32" i="8"/>
  <c r="D32" i="8"/>
  <c r="H28" i="8"/>
  <c r="F28" i="8"/>
  <c r="D28" i="8"/>
  <c r="K161" i="4"/>
  <c r="L161" i="4"/>
  <c r="J161" i="4"/>
  <c r="K157" i="4"/>
  <c r="K164" i="4" s="1"/>
  <c r="L157" i="4"/>
  <c r="J157" i="4"/>
  <c r="K148" i="4"/>
  <c r="L148" i="4"/>
  <c r="J148" i="4"/>
  <c r="K145" i="4"/>
  <c r="K152" i="4" s="1"/>
  <c r="L145" i="4"/>
  <c r="J145" i="4"/>
  <c r="T45" i="4"/>
  <c r="V44" i="4"/>
  <c r="V46" i="4" s="1"/>
  <c r="W44" i="4"/>
  <c r="W46" i="4" s="1"/>
  <c r="U44" i="4"/>
  <c r="U46" i="4" s="1"/>
  <c r="T27" i="4"/>
  <c r="H26" i="4"/>
  <c r="H44" i="4"/>
  <c r="V26" i="4"/>
  <c r="V28" i="4" s="1"/>
  <c r="W26" i="4"/>
  <c r="W28" i="4" s="1"/>
  <c r="U26" i="4"/>
  <c r="U28" i="4" s="1"/>
  <c r="P20" i="4"/>
  <c r="V20" i="4" s="1"/>
  <c r="D20" i="4"/>
  <c r="M161" i="4" l="1"/>
  <c r="L153" i="4"/>
  <c r="K167" i="4"/>
  <c r="J165" i="4"/>
  <c r="K165" i="4"/>
  <c r="K153" i="4"/>
  <c r="J164" i="4"/>
  <c r="M157" i="4"/>
  <c r="T44" i="4"/>
  <c r="L164" i="4"/>
  <c r="L165" i="4"/>
  <c r="T46" i="4"/>
  <c r="J153" i="4"/>
  <c r="M148" i="4"/>
  <c r="L152" i="4"/>
  <c r="T28" i="4"/>
  <c r="J152" i="4"/>
  <c r="M145" i="4"/>
  <c r="T26" i="4"/>
  <c r="J20" i="4"/>
  <c r="O216" i="3"/>
  <c r="N216" i="3"/>
  <c r="M216" i="3"/>
  <c r="O215" i="3"/>
  <c r="N215" i="3"/>
  <c r="M215" i="3"/>
  <c r="O214" i="3"/>
  <c r="N214" i="3"/>
  <c r="M214" i="3"/>
  <c r="M50" i="3"/>
  <c r="I50" i="3"/>
  <c r="U27" i="3"/>
  <c r="P27" i="3"/>
  <c r="D69" i="4"/>
  <c r="E69" i="4"/>
  <c r="F69" i="4"/>
  <c r="G69" i="4"/>
  <c r="H69" i="4"/>
  <c r="I69" i="4"/>
  <c r="J69" i="4"/>
  <c r="K69" i="4"/>
  <c r="L69" i="4"/>
  <c r="M69" i="4"/>
  <c r="N69" i="4"/>
  <c r="C69" i="4"/>
  <c r="D62" i="4"/>
  <c r="E62" i="4"/>
  <c r="F62" i="4"/>
  <c r="G62" i="4"/>
  <c r="H62" i="4"/>
  <c r="I62" i="4"/>
  <c r="J62" i="4"/>
  <c r="K62" i="4"/>
  <c r="L62" i="4"/>
  <c r="M62" i="4"/>
  <c r="N62" i="4"/>
  <c r="C62" i="4"/>
  <c r="D55" i="4"/>
  <c r="E55" i="4"/>
  <c r="F55" i="4"/>
  <c r="G55" i="4"/>
  <c r="H55" i="4"/>
  <c r="I55" i="4"/>
  <c r="J55" i="4"/>
  <c r="K55" i="4"/>
  <c r="L55" i="4"/>
  <c r="M55" i="4"/>
  <c r="N55" i="4"/>
  <c r="C55" i="4"/>
  <c r="F214" i="3"/>
  <c r="E239" i="3"/>
  <c r="F239" i="3"/>
  <c r="G239" i="3"/>
  <c r="H239" i="3"/>
  <c r="I239" i="3"/>
  <c r="J239" i="3"/>
  <c r="K239" i="3"/>
  <c r="L239" i="3"/>
  <c r="M239" i="3"/>
  <c r="N239" i="3"/>
  <c r="O239" i="3"/>
  <c r="E232" i="3"/>
  <c r="F232" i="3"/>
  <c r="G232" i="3"/>
  <c r="H232" i="3"/>
  <c r="I232" i="3"/>
  <c r="J232" i="3"/>
  <c r="K232" i="3"/>
  <c r="L232" i="3"/>
  <c r="M232" i="3"/>
  <c r="N232" i="3"/>
  <c r="O232" i="3"/>
  <c r="E225" i="3"/>
  <c r="F225" i="3"/>
  <c r="G225" i="3"/>
  <c r="H225" i="3"/>
  <c r="I225" i="3"/>
  <c r="J225" i="3"/>
  <c r="K225" i="3"/>
  <c r="L225" i="3"/>
  <c r="M225" i="3"/>
  <c r="N225" i="3"/>
  <c r="O225" i="3"/>
  <c r="D239" i="3"/>
  <c r="D232" i="3"/>
  <c r="D225" i="3"/>
  <c r="F146" i="3"/>
  <c r="G146" i="3"/>
  <c r="H146" i="3"/>
  <c r="I146" i="3"/>
  <c r="J146" i="3"/>
  <c r="K146" i="3"/>
  <c r="L146" i="3"/>
  <c r="M146" i="3"/>
  <c r="N146" i="3"/>
  <c r="O146" i="3"/>
  <c r="P146" i="3"/>
  <c r="Q146" i="3"/>
  <c r="E144" i="3"/>
  <c r="G214" i="3" s="1"/>
  <c r="E145" i="3"/>
  <c r="H35" i="8" s="1"/>
  <c r="C267" i="8" s="1"/>
  <c r="L168" i="4" l="1"/>
  <c r="E146" i="3"/>
  <c r="D33" i="7" s="1"/>
  <c r="F35" i="8"/>
  <c r="C255" i="8" s="1"/>
  <c r="K168" i="4"/>
  <c r="H214" i="3"/>
  <c r="M165" i="4"/>
  <c r="M153" i="4"/>
  <c r="J168" i="4"/>
  <c r="M164" i="4"/>
  <c r="L167" i="4"/>
  <c r="M152" i="4"/>
  <c r="J167" i="4"/>
  <c r="M168" i="4" l="1"/>
  <c r="M167" i="4"/>
  <c r="P255" i="8" l="1"/>
  <c r="P243" i="8"/>
  <c r="N152" i="13" l="1"/>
  <c r="M152" i="13"/>
  <c r="L152" i="13"/>
  <c r="K152" i="13"/>
  <c r="J152" i="13"/>
  <c r="I152" i="13"/>
  <c r="H152" i="13"/>
  <c r="G152" i="13"/>
  <c r="F152" i="13"/>
  <c r="E152" i="13"/>
  <c r="D152" i="13"/>
  <c r="C152" i="13"/>
  <c r="N151" i="13"/>
  <c r="M151" i="13"/>
  <c r="L151" i="13"/>
  <c r="K151" i="13"/>
  <c r="J151" i="13"/>
  <c r="I151" i="13"/>
  <c r="H151" i="13"/>
  <c r="G151" i="13"/>
  <c r="F151" i="13"/>
  <c r="E151" i="13"/>
  <c r="D151" i="13"/>
  <c r="C151" i="13"/>
  <c r="F133" i="8" s="1"/>
  <c r="N150" i="13"/>
  <c r="M150" i="13"/>
  <c r="L150" i="13"/>
  <c r="K150" i="13"/>
  <c r="J150" i="13"/>
  <c r="I150" i="13"/>
  <c r="H150" i="13"/>
  <c r="G150" i="13"/>
  <c r="F150" i="13"/>
  <c r="E150" i="13"/>
  <c r="D150" i="13"/>
  <c r="C150" i="13"/>
  <c r="O30" i="6"/>
  <c r="O31" i="6"/>
  <c r="O32" i="6"/>
  <c r="O33" i="6"/>
  <c r="O34" i="6"/>
  <c r="O35" i="6"/>
  <c r="O36" i="6"/>
  <c r="O37" i="6"/>
  <c r="O38" i="6"/>
  <c r="O39" i="6"/>
  <c r="O40" i="6"/>
  <c r="O29" i="6"/>
  <c r="M41" i="6"/>
  <c r="J41" i="6"/>
  <c r="G41" i="6"/>
  <c r="F106" i="8"/>
  <c r="J106" i="8" s="1"/>
  <c r="I106" i="8" s="1"/>
  <c r="H107" i="8"/>
  <c r="D105" i="8"/>
  <c r="J105" i="8" s="1"/>
  <c r="I105" i="8" s="1"/>
  <c r="L98" i="8"/>
  <c r="M98" i="8"/>
  <c r="N98" i="8"/>
  <c r="O98" i="8"/>
  <c r="P98" i="8"/>
  <c r="Q98" i="8"/>
  <c r="R98" i="8"/>
  <c r="S98" i="8"/>
  <c r="T98" i="8"/>
  <c r="U98" i="8"/>
  <c r="V98" i="8"/>
  <c r="K98" i="8"/>
  <c r="H98" i="8"/>
  <c r="F98" i="8"/>
  <c r="D98" i="8"/>
  <c r="D80" i="4"/>
  <c r="E80" i="4"/>
  <c r="F80" i="4"/>
  <c r="G80" i="4"/>
  <c r="H80" i="4"/>
  <c r="I80" i="4"/>
  <c r="J80" i="4"/>
  <c r="K80" i="4"/>
  <c r="L80" i="4"/>
  <c r="M80" i="4"/>
  <c r="N80" i="4"/>
  <c r="C80" i="4"/>
  <c r="O73" i="4"/>
  <c r="H174" i="4" s="1"/>
  <c r="E174" i="4" s="1"/>
  <c r="O59" i="4"/>
  <c r="J92" i="8"/>
  <c r="I92" i="8" s="1"/>
  <c r="J87" i="8"/>
  <c r="O87" i="8" s="1"/>
  <c r="J78" i="8"/>
  <c r="I78" i="8" s="1"/>
  <c r="J72" i="8"/>
  <c r="I72" i="8" s="1"/>
  <c r="J53" i="8"/>
  <c r="K53" i="8" s="1"/>
  <c r="N48" i="8"/>
  <c r="V48" i="8"/>
  <c r="H101" i="5"/>
  <c r="P48" i="8" s="1"/>
  <c r="N101" i="5"/>
  <c r="M101" i="5"/>
  <c r="U48" i="8" s="1"/>
  <c r="L101" i="5"/>
  <c r="T48" i="8" s="1"/>
  <c r="K101" i="5"/>
  <c r="S48" i="8" s="1"/>
  <c r="J101" i="5"/>
  <c r="I101" i="5"/>
  <c r="Q48" i="8" s="1"/>
  <c r="G101" i="5"/>
  <c r="O48" i="8" s="1"/>
  <c r="F101" i="5"/>
  <c r="E101" i="5"/>
  <c r="M48" i="8" s="1"/>
  <c r="D101" i="5"/>
  <c r="C101" i="5"/>
  <c r="K48" i="8" s="1"/>
  <c r="N100" i="5"/>
  <c r="M100" i="5"/>
  <c r="L100" i="5"/>
  <c r="K100" i="5"/>
  <c r="J100" i="5"/>
  <c r="I100" i="5"/>
  <c r="H100" i="5"/>
  <c r="G100" i="5"/>
  <c r="F100" i="5"/>
  <c r="E100" i="5"/>
  <c r="D100" i="5"/>
  <c r="C100" i="5"/>
  <c r="F48" i="8"/>
  <c r="D48" i="8"/>
  <c r="G153" i="13" l="1"/>
  <c r="D153" i="13"/>
  <c r="L153" i="13"/>
  <c r="H153" i="13"/>
  <c r="I153" i="13"/>
  <c r="J153" i="13"/>
  <c r="C153" i="13"/>
  <c r="K153" i="13"/>
  <c r="E153" i="13"/>
  <c r="M153" i="13"/>
  <c r="F153" i="13"/>
  <c r="N153" i="13"/>
  <c r="F174" i="4"/>
  <c r="C174" i="4" s="1"/>
  <c r="M133" i="8"/>
  <c r="Q133" i="8"/>
  <c r="U133" i="8"/>
  <c r="P133" i="8"/>
  <c r="L133" i="8"/>
  <c r="T133" i="8"/>
  <c r="K133" i="8"/>
  <c r="O133" i="8"/>
  <c r="S133" i="8"/>
  <c r="D133" i="8"/>
  <c r="N133" i="8"/>
  <c r="R133" i="8"/>
  <c r="V133" i="8"/>
  <c r="C46" i="6"/>
  <c r="N103" i="5"/>
  <c r="J103" i="5"/>
  <c r="H86" i="4"/>
  <c r="O80" i="4"/>
  <c r="F103" i="5"/>
  <c r="L48" i="8"/>
  <c r="R48" i="8"/>
  <c r="O41" i="6"/>
  <c r="H133" i="8"/>
  <c r="J133" i="8" s="1"/>
  <c r="I133" i="8" s="1"/>
  <c r="B151" i="13"/>
  <c r="B152" i="13"/>
  <c r="B150" i="13"/>
  <c r="M103" i="5"/>
  <c r="I103" i="5"/>
  <c r="E103" i="5"/>
  <c r="C103" i="5"/>
  <c r="K103" i="5"/>
  <c r="G103" i="5"/>
  <c r="L103" i="5"/>
  <c r="H103" i="5"/>
  <c r="D103" i="5"/>
  <c r="J107" i="8"/>
  <c r="I107" i="8" s="1"/>
  <c r="M87" i="8"/>
  <c r="S92" i="8"/>
  <c r="O66" i="4"/>
  <c r="G174" i="4" s="1"/>
  <c r="D174" i="4" s="1"/>
  <c r="V72" i="8"/>
  <c r="R72" i="8"/>
  <c r="I87" i="8"/>
  <c r="N72" i="8"/>
  <c r="S72" i="8"/>
  <c r="K72" i="8"/>
  <c r="O72" i="8"/>
  <c r="T78" i="8"/>
  <c r="P78" i="8"/>
  <c r="L78" i="8"/>
  <c r="K78" i="8"/>
  <c r="S78" i="8"/>
  <c r="O78" i="8"/>
  <c r="O92" i="8"/>
  <c r="U72" i="8"/>
  <c r="Q72" i="8"/>
  <c r="M72" i="8"/>
  <c r="V78" i="8"/>
  <c r="R78" i="8"/>
  <c r="N78" i="8"/>
  <c r="T72" i="8"/>
  <c r="P72" i="8"/>
  <c r="L72" i="8"/>
  <c r="U78" i="8"/>
  <c r="Q78" i="8"/>
  <c r="M78" i="8"/>
  <c r="R87" i="8"/>
  <c r="K92" i="8"/>
  <c r="J98" i="8"/>
  <c r="I98" i="8" s="1"/>
  <c r="V92" i="8"/>
  <c r="R92" i="8"/>
  <c r="N92" i="8"/>
  <c r="U92" i="8"/>
  <c r="Q92" i="8"/>
  <c r="M92" i="8"/>
  <c r="T92" i="8"/>
  <c r="P92" i="8"/>
  <c r="L92" i="8"/>
  <c r="Q87" i="8"/>
  <c r="U87" i="8"/>
  <c r="V87" i="8"/>
  <c r="N87" i="8"/>
  <c r="T87" i="8"/>
  <c r="P87" i="8"/>
  <c r="L87" i="8"/>
  <c r="K87" i="8"/>
  <c r="S87" i="8"/>
  <c r="U53" i="8"/>
  <c r="T53" i="8"/>
  <c r="P53" i="8"/>
  <c r="L53" i="8"/>
  <c r="S53" i="8"/>
  <c r="O53" i="8"/>
  <c r="I53" i="8"/>
  <c r="V53" i="8"/>
  <c r="R53" i="8"/>
  <c r="N53" i="8"/>
  <c r="Q53" i="8"/>
  <c r="M53" i="8"/>
  <c r="O102" i="5"/>
  <c r="O101" i="5"/>
  <c r="O100" i="5"/>
  <c r="J48" i="8"/>
  <c r="I48" i="8" s="1"/>
  <c r="P54" i="5"/>
  <c r="J54" i="5"/>
  <c r="J41" i="8"/>
  <c r="I41" i="8" s="1"/>
  <c r="F36" i="8"/>
  <c r="F46" i="9" s="1"/>
  <c r="D36" i="8"/>
  <c r="C46" i="9" s="1"/>
  <c r="T138" i="3"/>
  <c r="T84" i="3"/>
  <c r="X54" i="5" l="1"/>
  <c r="O103" i="5"/>
  <c r="B153" i="13"/>
  <c r="M41" i="8"/>
  <c r="Q41" i="8"/>
  <c r="U41" i="8"/>
  <c r="T41" i="8"/>
  <c r="P41" i="8"/>
  <c r="L41" i="8"/>
  <c r="K41" i="8"/>
  <c r="S41" i="8"/>
  <c r="O41" i="8"/>
  <c r="V41" i="8"/>
  <c r="R41" i="8"/>
  <c r="N41" i="8"/>
  <c r="J32" i="8" l="1"/>
  <c r="I32" i="8" s="1"/>
  <c r="J28" i="8"/>
  <c r="I28" i="8" s="1"/>
  <c r="T32" i="8" l="1"/>
  <c r="P32" i="8"/>
  <c r="K32" i="8"/>
  <c r="S32" i="8"/>
  <c r="O32" i="8"/>
  <c r="V32" i="8"/>
  <c r="R32" i="8"/>
  <c r="N32" i="8"/>
  <c r="U32" i="8"/>
  <c r="Q32" i="8"/>
  <c r="M32" i="8"/>
  <c r="L32" i="8"/>
  <c r="M28" i="8"/>
  <c r="U28" i="8"/>
  <c r="R28" i="8"/>
  <c r="Q28" i="8"/>
  <c r="V28" i="8"/>
  <c r="N28" i="8"/>
  <c r="T28" i="8"/>
  <c r="P28" i="8"/>
  <c r="L28" i="8"/>
  <c r="K28" i="8"/>
  <c r="S28" i="8"/>
  <c r="O28" i="8"/>
  <c r="G59" i="12" l="1"/>
  <c r="H59" i="12"/>
  <c r="I59" i="12"/>
  <c r="J59" i="12"/>
  <c r="K59" i="12"/>
  <c r="L59" i="12"/>
  <c r="M59" i="12"/>
  <c r="N59" i="12"/>
  <c r="O59" i="12"/>
  <c r="P59" i="12"/>
  <c r="Q59" i="12"/>
  <c r="F59" i="12"/>
  <c r="E59" i="12" l="1"/>
  <c r="O77" i="4" l="1"/>
  <c r="B84" i="8"/>
  <c r="B85" i="8"/>
  <c r="B86" i="8"/>
  <c r="B89" i="8"/>
  <c r="B90" i="8"/>
  <c r="B91" i="8"/>
  <c r="B83" i="8"/>
  <c r="B70" i="8"/>
  <c r="B71" i="8"/>
  <c r="B74" i="8"/>
  <c r="B75" i="8"/>
  <c r="B76" i="8"/>
  <c r="B77" i="8"/>
  <c r="B69" i="8"/>
  <c r="B85" i="12" l="1"/>
  <c r="B84" i="12"/>
  <c r="L73" i="2"/>
  <c r="E99" i="4"/>
  <c r="E166" i="3"/>
  <c r="W66" i="2"/>
  <c r="C189" i="2"/>
  <c r="J201" i="2"/>
  <c r="J194" i="2"/>
  <c r="J188" i="2"/>
  <c r="J153" i="2"/>
  <c r="J146" i="2"/>
  <c r="J140" i="2"/>
  <c r="M119" i="2"/>
  <c r="F130" i="2"/>
  <c r="F131" i="2" s="1"/>
  <c r="X71" i="2"/>
  <c r="I21" i="9"/>
  <c r="K31" i="12" l="1"/>
  <c r="G31" i="12"/>
  <c r="N31" i="12"/>
  <c r="Q31" i="12"/>
  <c r="M31" i="12"/>
  <c r="I31" i="12"/>
  <c r="P31" i="12"/>
  <c r="L31" i="12"/>
  <c r="H31" i="12"/>
  <c r="O31" i="12"/>
  <c r="J31" i="12"/>
  <c r="F31" i="12"/>
  <c r="F24" i="9"/>
  <c r="F21" i="9"/>
  <c r="I17" i="9"/>
  <c r="I18" i="9"/>
  <c r="F18" i="9"/>
  <c r="F17" i="9"/>
  <c r="C27" i="9"/>
  <c r="C26" i="9"/>
  <c r="C24" i="9"/>
  <c r="C83" i="12"/>
  <c r="C21" i="9"/>
  <c r="C18" i="9"/>
  <c r="C20" i="9"/>
  <c r="C19" i="9"/>
  <c r="E31" i="12" l="1"/>
  <c r="C84" i="12"/>
  <c r="C85" i="12"/>
  <c r="G120" i="8"/>
  <c r="G119" i="8"/>
  <c r="E120" i="8"/>
  <c r="E119" i="8"/>
  <c r="C120" i="8"/>
  <c r="C119" i="8"/>
  <c r="F137" i="4"/>
  <c r="F135" i="4"/>
  <c r="C111" i="12" l="1"/>
  <c r="C95" i="12"/>
  <c r="C88" i="12"/>
  <c r="F139" i="4"/>
  <c r="C64" i="7" s="1"/>
  <c r="G120" i="3"/>
  <c r="G121" i="3"/>
  <c r="G122" i="3"/>
  <c r="G123" i="3"/>
  <c r="G124" i="3"/>
  <c r="G125" i="3"/>
  <c r="G126" i="3"/>
  <c r="G127" i="3"/>
  <c r="G128" i="3"/>
  <c r="G129" i="3"/>
  <c r="G130" i="3"/>
  <c r="G131" i="3"/>
  <c r="G132" i="3"/>
  <c r="G133" i="3"/>
  <c r="G119" i="3"/>
  <c r="G93" i="3"/>
  <c r="G94" i="3"/>
  <c r="G95" i="3"/>
  <c r="G96" i="3"/>
  <c r="G97" i="3"/>
  <c r="G98" i="3"/>
  <c r="G99" i="3"/>
  <c r="G100" i="3"/>
  <c r="G101" i="3"/>
  <c r="G102" i="3"/>
  <c r="G103" i="3"/>
  <c r="G104" i="3"/>
  <c r="G105" i="3"/>
  <c r="G106" i="3"/>
  <c r="G92" i="3"/>
  <c r="G66" i="3"/>
  <c r="G67" i="3"/>
  <c r="G68" i="3"/>
  <c r="G69" i="3"/>
  <c r="G70" i="3"/>
  <c r="G71" i="3"/>
  <c r="G72" i="3"/>
  <c r="G73" i="3"/>
  <c r="G74" i="3"/>
  <c r="G75" i="3"/>
  <c r="G76" i="3"/>
  <c r="G77" i="3"/>
  <c r="G78" i="3"/>
  <c r="G79" i="3"/>
  <c r="G65" i="3"/>
  <c r="H65" i="3" s="1"/>
  <c r="X169" i="2" l="1"/>
  <c r="X170" i="2"/>
  <c r="X171" i="2"/>
  <c r="X74" i="2"/>
  <c r="X75" i="2"/>
  <c r="X76" i="2"/>
  <c r="X121" i="2"/>
  <c r="X122" i="2"/>
  <c r="X123" i="2"/>
  <c r="F26" i="9" l="1"/>
  <c r="I26" i="9"/>
  <c r="I24" i="9"/>
  <c r="I27" i="9"/>
  <c r="F27" i="9" l="1"/>
  <c r="C7" i="9"/>
  <c r="C5" i="9" l="1"/>
  <c r="C6" i="9"/>
  <c r="C4" i="9"/>
  <c r="B56" i="9"/>
  <c r="C81" i="9" s="1"/>
  <c r="C110" i="9"/>
  <c r="C109" i="9"/>
  <c r="B57" i="9" l="1"/>
  <c r="C82" i="9" s="1"/>
  <c r="B58" i="9" l="1"/>
  <c r="C83" i="9" s="1"/>
  <c r="B59" i="9" l="1"/>
  <c r="C84" i="9" s="1"/>
  <c r="H215" i="3"/>
  <c r="E215" i="3" s="1"/>
  <c r="G215" i="3"/>
  <c r="F215" i="3"/>
  <c r="F36" i="7" s="1"/>
  <c r="D38" i="8" s="1"/>
  <c r="C38" i="7"/>
  <c r="C36" i="7"/>
  <c r="E18" i="6"/>
  <c r="E16" i="6"/>
  <c r="D18" i="6"/>
  <c r="D16" i="6"/>
  <c r="C18" i="6"/>
  <c r="C16" i="6"/>
  <c r="C215" i="3" l="1"/>
  <c r="I215" i="3"/>
  <c r="B60" i="9"/>
  <c r="C85" i="9" s="1"/>
  <c r="H36" i="7"/>
  <c r="F38" i="8" s="1"/>
  <c r="J36" i="7"/>
  <c r="H38" i="8" s="1"/>
  <c r="D215" i="3"/>
  <c r="E20" i="6"/>
  <c r="D20" i="6"/>
  <c r="J69" i="5"/>
  <c r="J64" i="5"/>
  <c r="H71" i="5"/>
  <c r="H87" i="5" s="1"/>
  <c r="H66" i="5"/>
  <c r="H86" i="5" s="1"/>
  <c r="F71" i="5"/>
  <c r="G87" i="5" s="1"/>
  <c r="F66" i="5"/>
  <c r="G86" i="5" s="1"/>
  <c r="E30" i="5"/>
  <c r="E25" i="5"/>
  <c r="E20" i="5"/>
  <c r="E18" i="5"/>
  <c r="D34" i="5"/>
  <c r="E34" i="5"/>
  <c r="D29" i="5"/>
  <c r="E29" i="5"/>
  <c r="D24" i="5"/>
  <c r="E24" i="5"/>
  <c r="D30" i="5"/>
  <c r="D25" i="5"/>
  <c r="D20" i="5"/>
  <c r="D18" i="5"/>
  <c r="C30" i="5"/>
  <c r="C25" i="5"/>
  <c r="C20" i="5"/>
  <c r="C18" i="5"/>
  <c r="C137" i="4"/>
  <c r="G137" i="4"/>
  <c r="V178" i="2"/>
  <c r="V177" i="2"/>
  <c r="V176" i="2"/>
  <c r="V175" i="2"/>
  <c r="V174" i="2"/>
  <c r="V173" i="2"/>
  <c r="V172" i="2"/>
  <c r="AJ171" i="2"/>
  <c r="AF171" i="2"/>
  <c r="AB171" i="2"/>
  <c r="V171" i="2"/>
  <c r="AJ170" i="2"/>
  <c r="AF170" i="2"/>
  <c r="AB170" i="2"/>
  <c r="V170" i="2"/>
  <c r="AN169" i="2"/>
  <c r="AJ169" i="2"/>
  <c r="AF169" i="2"/>
  <c r="AB169" i="2"/>
  <c r="V169" i="2"/>
  <c r="V168" i="2"/>
  <c r="V167" i="2"/>
  <c r="V166" i="2"/>
  <c r="V165" i="2"/>
  <c r="V164" i="2"/>
  <c r="AN163" i="2"/>
  <c r="AJ163" i="2"/>
  <c r="AF163" i="2"/>
  <c r="AB163" i="2"/>
  <c r="X163" i="2"/>
  <c r="V163" i="2"/>
  <c r="AQ161" i="2"/>
  <c r="AM161" i="2"/>
  <c r="AI161" i="2"/>
  <c r="AE161" i="2"/>
  <c r="AA161" i="2"/>
  <c r="W161" i="2"/>
  <c r="AQ160" i="2"/>
  <c r="AM160" i="2"/>
  <c r="AI160" i="2"/>
  <c r="AE160" i="2"/>
  <c r="AA160" i="2"/>
  <c r="W160" i="2"/>
  <c r="AR159" i="2"/>
  <c r="AQ159" i="2"/>
  <c r="AN159" i="2"/>
  <c r="AJ159" i="2"/>
  <c r="AI159" i="2"/>
  <c r="AF159" i="2"/>
  <c r="AE159" i="2"/>
  <c r="AB159" i="2"/>
  <c r="AA159" i="2"/>
  <c r="X159" i="2"/>
  <c r="W159" i="2"/>
  <c r="AR158" i="2"/>
  <c r="AQ158" i="2"/>
  <c r="AN158" i="2"/>
  <c r="AM158" i="2"/>
  <c r="AJ158" i="2"/>
  <c r="AI158" i="2"/>
  <c r="AF158" i="2"/>
  <c r="AE158" i="2"/>
  <c r="AB158" i="2"/>
  <c r="AA158" i="2"/>
  <c r="X158" i="2"/>
  <c r="W158" i="2"/>
  <c r="V130" i="2"/>
  <c r="V129" i="2"/>
  <c r="V128" i="2"/>
  <c r="V127" i="2"/>
  <c r="V126" i="2"/>
  <c r="V125" i="2"/>
  <c r="V124" i="2"/>
  <c r="AJ123" i="2"/>
  <c r="AF123" i="2"/>
  <c r="AB123" i="2"/>
  <c r="V123" i="2"/>
  <c r="AJ122" i="2"/>
  <c r="AF122" i="2"/>
  <c r="AB122" i="2"/>
  <c r="V122" i="2"/>
  <c r="AN121" i="2"/>
  <c r="AJ121" i="2"/>
  <c r="AF121" i="2"/>
  <c r="AB121" i="2"/>
  <c r="V121" i="2"/>
  <c r="V120" i="2"/>
  <c r="V119" i="2"/>
  <c r="V118" i="2"/>
  <c r="V117" i="2"/>
  <c r="V116" i="2"/>
  <c r="AN115" i="2"/>
  <c r="AJ115" i="2"/>
  <c r="AF115" i="2"/>
  <c r="AB115" i="2"/>
  <c r="X115" i="2"/>
  <c r="V115" i="2"/>
  <c r="AQ113" i="2"/>
  <c r="AM113" i="2"/>
  <c r="AI113" i="2"/>
  <c r="AE113" i="2"/>
  <c r="AA113" i="2"/>
  <c r="W113" i="2"/>
  <c r="AQ112" i="2"/>
  <c r="AM112" i="2"/>
  <c r="AI112" i="2"/>
  <c r="AE112" i="2"/>
  <c r="AA112" i="2"/>
  <c r="W112" i="2"/>
  <c r="AR111" i="2"/>
  <c r="AQ111" i="2"/>
  <c r="AN111" i="2"/>
  <c r="AJ111" i="2"/>
  <c r="AI111" i="2"/>
  <c r="AF111" i="2"/>
  <c r="AE111" i="2"/>
  <c r="AB111" i="2"/>
  <c r="AA111" i="2"/>
  <c r="X111" i="2"/>
  <c r="W111" i="2"/>
  <c r="AR110" i="2"/>
  <c r="AQ110" i="2"/>
  <c r="AN110" i="2"/>
  <c r="AM110" i="2"/>
  <c r="AJ110" i="2"/>
  <c r="AI110" i="2"/>
  <c r="AF110" i="2"/>
  <c r="AE110" i="2"/>
  <c r="AB110" i="2"/>
  <c r="AA110" i="2"/>
  <c r="X110" i="2"/>
  <c r="W110" i="2"/>
  <c r="AN68" i="2"/>
  <c r="AN74" i="2"/>
  <c r="AJ68" i="2"/>
  <c r="AJ74" i="2"/>
  <c r="AJ75" i="2"/>
  <c r="AJ76" i="2"/>
  <c r="AF68" i="2"/>
  <c r="AF74" i="2"/>
  <c r="AF75" i="2"/>
  <c r="AF76" i="2"/>
  <c r="AB68" i="2"/>
  <c r="AB74" i="2"/>
  <c r="AB75" i="2"/>
  <c r="AB76" i="2"/>
  <c r="M177" i="2"/>
  <c r="L177" i="2"/>
  <c r="W177" i="2" s="1"/>
  <c r="M176" i="2"/>
  <c r="L176" i="2"/>
  <c r="W176" i="2" s="1"/>
  <c r="M175" i="2"/>
  <c r="L175" i="2"/>
  <c r="W175" i="2" s="1"/>
  <c r="M129" i="2"/>
  <c r="L129" i="2"/>
  <c r="W129" i="2" s="1"/>
  <c r="M128" i="2"/>
  <c r="L128" i="2"/>
  <c r="W128" i="2" s="1"/>
  <c r="M127" i="2"/>
  <c r="L127" i="2"/>
  <c r="W127" i="2" s="1"/>
  <c r="M81" i="2"/>
  <c r="M82" i="2"/>
  <c r="AJ82" i="2" s="1"/>
  <c r="M80" i="2"/>
  <c r="X80" i="2" s="1"/>
  <c r="L81" i="2"/>
  <c r="L82" i="2"/>
  <c r="L80" i="2"/>
  <c r="W80" i="2" s="1"/>
  <c r="X68" i="2"/>
  <c r="V69" i="2"/>
  <c r="V70" i="2"/>
  <c r="V71" i="2"/>
  <c r="V72" i="2"/>
  <c r="V73" i="2"/>
  <c r="V74" i="2"/>
  <c r="V75" i="2"/>
  <c r="V76" i="2"/>
  <c r="V77" i="2"/>
  <c r="V78" i="2"/>
  <c r="V79" i="2"/>
  <c r="V80" i="2"/>
  <c r="V81" i="2"/>
  <c r="V82" i="2"/>
  <c r="V83" i="2"/>
  <c r="V68" i="2"/>
  <c r="AR64" i="2"/>
  <c r="AR63" i="2"/>
  <c r="AQ66" i="2"/>
  <c r="AQ65" i="2"/>
  <c r="AQ64" i="2"/>
  <c r="AQ63" i="2"/>
  <c r="AN64" i="2"/>
  <c r="AN63" i="2"/>
  <c r="AM66" i="2"/>
  <c r="AM65" i="2"/>
  <c r="AM63" i="2"/>
  <c r="AJ64" i="2"/>
  <c r="AJ63" i="2"/>
  <c r="AI66" i="2"/>
  <c r="AI65" i="2"/>
  <c r="AI64" i="2"/>
  <c r="AI63" i="2"/>
  <c r="AF64" i="2"/>
  <c r="AF63" i="2"/>
  <c r="AE66" i="2"/>
  <c r="AE65" i="2"/>
  <c r="AE64" i="2"/>
  <c r="AE63" i="2"/>
  <c r="AB64" i="2"/>
  <c r="AB63" i="2"/>
  <c r="AA66" i="2"/>
  <c r="AA65" i="2"/>
  <c r="AA64" i="2"/>
  <c r="AA63" i="2"/>
  <c r="X64" i="2"/>
  <c r="X63" i="2"/>
  <c r="W65" i="2"/>
  <c r="W64" i="2"/>
  <c r="W63" i="2"/>
  <c r="C135" i="4"/>
  <c r="B76" i="13" l="1"/>
  <c r="C8" i="13"/>
  <c r="F29" i="9"/>
  <c r="B110" i="13"/>
  <c r="B109" i="13"/>
  <c r="D8" i="13"/>
  <c r="I29" i="9"/>
  <c r="B77" i="13"/>
  <c r="AI80" i="2"/>
  <c r="AA175" i="2"/>
  <c r="AB82" i="2"/>
  <c r="B61" i="9"/>
  <c r="C86" i="9" s="1"/>
  <c r="K36" i="7"/>
  <c r="L36" i="7" s="1"/>
  <c r="J38" i="8"/>
  <c r="N38" i="8" s="1"/>
  <c r="AE175" i="2"/>
  <c r="AA177" i="2"/>
  <c r="AI175" i="2"/>
  <c r="AE177" i="2"/>
  <c r="AA129" i="2"/>
  <c r="AA127" i="2"/>
  <c r="C35" i="5"/>
  <c r="AE127" i="2"/>
  <c r="AI127" i="2"/>
  <c r="AE129" i="2"/>
  <c r="AI129" i="2"/>
  <c r="AI177" i="2"/>
  <c r="D87" i="5"/>
  <c r="H43" i="7"/>
  <c r="F52" i="8" s="1"/>
  <c r="E87" i="5"/>
  <c r="J43" i="7"/>
  <c r="H52" i="8" s="1"/>
  <c r="J42" i="7"/>
  <c r="H51" i="8" s="1"/>
  <c r="E86" i="5"/>
  <c r="H42" i="7"/>
  <c r="F51" i="8" s="1"/>
  <c r="D86" i="5"/>
  <c r="X127" i="2"/>
  <c r="Y127" i="2" s="1"/>
  <c r="AJ127" i="2"/>
  <c r="AB127" i="2"/>
  <c r="AF127" i="2"/>
  <c r="AG127" i="2" s="1"/>
  <c r="AH127" i="2" s="1"/>
  <c r="X129" i="2"/>
  <c r="Y129" i="2" s="1"/>
  <c r="Z129" i="2" s="1"/>
  <c r="AF129" i="2"/>
  <c r="AJ129" i="2"/>
  <c r="AB129" i="2"/>
  <c r="X176" i="2"/>
  <c r="Y176" i="2" s="1"/>
  <c r="Z176" i="2" s="1"/>
  <c r="AF176" i="2"/>
  <c r="AJ176" i="2"/>
  <c r="AB176" i="2"/>
  <c r="AI82" i="2"/>
  <c r="AK82" i="2" s="1"/>
  <c r="AL82" i="2" s="1"/>
  <c r="W82" i="2"/>
  <c r="AB81" i="2"/>
  <c r="X81" i="2"/>
  <c r="X128" i="2"/>
  <c r="Y128" i="2" s="1"/>
  <c r="Z128" i="2" s="1"/>
  <c r="AJ128" i="2"/>
  <c r="AB128" i="2"/>
  <c r="X175" i="2"/>
  <c r="Y175" i="2" s="1"/>
  <c r="Z175" i="2" s="1"/>
  <c r="AF175" i="2"/>
  <c r="AG175" i="2" s="1"/>
  <c r="AH175" i="2" s="1"/>
  <c r="AJ175" i="2"/>
  <c r="AB175" i="2"/>
  <c r="X177" i="2"/>
  <c r="AJ177" i="2"/>
  <c r="AB177" i="2"/>
  <c r="AF177" i="2"/>
  <c r="AF128" i="2"/>
  <c r="AI81" i="2"/>
  <c r="W81" i="2"/>
  <c r="AA80" i="2"/>
  <c r="AA128" i="2"/>
  <c r="AI128" i="2"/>
  <c r="AE176" i="2"/>
  <c r="AG176" i="2" s="1"/>
  <c r="AH176" i="2" s="1"/>
  <c r="AF82" i="2"/>
  <c r="X82" i="2"/>
  <c r="AE80" i="2"/>
  <c r="AE128" i="2"/>
  <c r="AA176" i="2"/>
  <c r="AI176" i="2"/>
  <c r="F28" i="9"/>
  <c r="I28" i="9"/>
  <c r="J72" i="5"/>
  <c r="AS177" i="2"/>
  <c r="AT177" i="2" s="1"/>
  <c r="Y177" i="2"/>
  <c r="Z177" i="2" s="1"/>
  <c r="AS117" i="2"/>
  <c r="AT117" i="2" s="1"/>
  <c r="AS121" i="2"/>
  <c r="AT121" i="2" s="1"/>
  <c r="AS125" i="2"/>
  <c r="AT125" i="2" s="1"/>
  <c r="AS129" i="2"/>
  <c r="AT129" i="2" s="1"/>
  <c r="AS122" i="2"/>
  <c r="AT122" i="2" s="1"/>
  <c r="AS126" i="2"/>
  <c r="AT126" i="2" s="1"/>
  <c r="AS115" i="2"/>
  <c r="AT115" i="2" s="1"/>
  <c r="AS119" i="2"/>
  <c r="AT119" i="2" s="1"/>
  <c r="AS116" i="2"/>
  <c r="AT116" i="2" s="1"/>
  <c r="AS124" i="2"/>
  <c r="AT124" i="2" s="1"/>
  <c r="AS127" i="2"/>
  <c r="AT127" i="2" s="1"/>
  <c r="AS120" i="2"/>
  <c r="AT120" i="2" s="1"/>
  <c r="AS128" i="2"/>
  <c r="AT128" i="2" s="1"/>
  <c r="AS123" i="2"/>
  <c r="AT123" i="2" s="1"/>
  <c r="AS165" i="2"/>
  <c r="AT165" i="2" s="1"/>
  <c r="AS173" i="2"/>
  <c r="AT173" i="2" s="1"/>
  <c r="AS174" i="2"/>
  <c r="AT174" i="2" s="1"/>
  <c r="AS170" i="2"/>
  <c r="AT170" i="2" s="1"/>
  <c r="AS163" i="2"/>
  <c r="AT163" i="2" s="1"/>
  <c r="AS169" i="2"/>
  <c r="AT169" i="2" s="1"/>
  <c r="AS167" i="2"/>
  <c r="AT167" i="2" s="1"/>
  <c r="AS176" i="2"/>
  <c r="AT176" i="2" s="1"/>
  <c r="AS172" i="2"/>
  <c r="AT172" i="2" s="1"/>
  <c r="AS168" i="2"/>
  <c r="AT168" i="2" s="1"/>
  <c r="AS164" i="2"/>
  <c r="AT164" i="2" s="1"/>
  <c r="AS175" i="2"/>
  <c r="AT175" i="2" s="1"/>
  <c r="AS171" i="2"/>
  <c r="AT171" i="2" s="1"/>
  <c r="E21" i="6"/>
  <c r="D9" i="13" s="1"/>
  <c r="D21" i="6"/>
  <c r="C9" i="13" s="1"/>
  <c r="E35" i="5"/>
  <c r="D35" i="5"/>
  <c r="AS79" i="2"/>
  <c r="AT79" i="2" s="1"/>
  <c r="AS72" i="2"/>
  <c r="AT72" i="2" s="1"/>
  <c r="AS76" i="2"/>
  <c r="AT76" i="2" s="1"/>
  <c r="AS80" i="2"/>
  <c r="AT80" i="2" s="1"/>
  <c r="AS69" i="2"/>
  <c r="AT69" i="2" s="1"/>
  <c r="AS73" i="2"/>
  <c r="AT73" i="2" s="1"/>
  <c r="AS77" i="2"/>
  <c r="AT77" i="2" s="1"/>
  <c r="AS81" i="2"/>
  <c r="AT81" i="2" s="1"/>
  <c r="AS68" i="2"/>
  <c r="AS75" i="2"/>
  <c r="AT75" i="2" s="1"/>
  <c r="AS82" i="2"/>
  <c r="AT82" i="2" s="1"/>
  <c r="AS74" i="2"/>
  <c r="AT74" i="2" s="1"/>
  <c r="AS78" i="2"/>
  <c r="AT78" i="2" s="1"/>
  <c r="AS70" i="2"/>
  <c r="AT70" i="2" s="1"/>
  <c r="Y80" i="2"/>
  <c r="AA82" i="2"/>
  <c r="AC82" i="2" s="1"/>
  <c r="AD82" i="2" s="1"/>
  <c r="AB80" i="2"/>
  <c r="AA81" i="2"/>
  <c r="AJ81" i="2"/>
  <c r="AE82" i="2"/>
  <c r="AF81" i="2"/>
  <c r="AJ80" i="2"/>
  <c r="AE81" i="2"/>
  <c r="AF80" i="2"/>
  <c r="I4" i="12"/>
  <c r="L4" i="12"/>
  <c r="M4" i="12"/>
  <c r="Q4" i="12"/>
  <c r="E117" i="4"/>
  <c r="E116" i="4"/>
  <c r="E115" i="4"/>
  <c r="E114" i="4"/>
  <c r="E109" i="4"/>
  <c r="E108" i="4"/>
  <c r="E107" i="4"/>
  <c r="E106" i="4"/>
  <c r="E101" i="4"/>
  <c r="E100" i="4"/>
  <c r="E98" i="4"/>
  <c r="H217" i="3"/>
  <c r="G171" i="3"/>
  <c r="E178" i="3"/>
  <c r="G217" i="3" s="1"/>
  <c r="R134" i="3"/>
  <c r="E134" i="3"/>
  <c r="E107" i="3"/>
  <c r="L107" i="3"/>
  <c r="I80" i="3"/>
  <c r="E80" i="3"/>
  <c r="P120" i="3"/>
  <c r="S121" i="3"/>
  <c r="O122" i="3"/>
  <c r="S125" i="3"/>
  <c r="P126" i="3"/>
  <c r="L129" i="3"/>
  <c r="O130" i="3"/>
  <c r="P132" i="3"/>
  <c r="K133" i="3"/>
  <c r="S119" i="3"/>
  <c r="E120" i="3"/>
  <c r="E121" i="3"/>
  <c r="E122" i="3"/>
  <c r="E123" i="3"/>
  <c r="E124" i="3"/>
  <c r="E125" i="3"/>
  <c r="E126" i="3"/>
  <c r="E127" i="3"/>
  <c r="E128" i="3"/>
  <c r="E129" i="3"/>
  <c r="E130" i="3"/>
  <c r="E131" i="3"/>
  <c r="E132" i="3"/>
  <c r="E133" i="3"/>
  <c r="E119" i="3"/>
  <c r="C120" i="3"/>
  <c r="C121" i="3"/>
  <c r="C122" i="3"/>
  <c r="C123" i="3"/>
  <c r="C124" i="3"/>
  <c r="C125" i="3"/>
  <c r="C126" i="3"/>
  <c r="C127" i="3"/>
  <c r="C128" i="3"/>
  <c r="C129" i="3"/>
  <c r="C130" i="3"/>
  <c r="C131" i="3"/>
  <c r="C132" i="3"/>
  <c r="C133" i="3"/>
  <c r="C119" i="3"/>
  <c r="B120" i="3"/>
  <c r="B121" i="3"/>
  <c r="B122" i="3"/>
  <c r="B123" i="3"/>
  <c r="B124" i="3"/>
  <c r="B125" i="3"/>
  <c r="B126" i="3"/>
  <c r="B127" i="3"/>
  <c r="B128" i="3"/>
  <c r="B129" i="3"/>
  <c r="B130" i="3"/>
  <c r="B131" i="3"/>
  <c r="B132" i="3"/>
  <c r="B133" i="3"/>
  <c r="B119" i="3"/>
  <c r="B118" i="3"/>
  <c r="T117" i="3"/>
  <c r="T116" i="3"/>
  <c r="N93" i="3"/>
  <c r="R94" i="3"/>
  <c r="J95" i="3"/>
  <c r="N96" i="3"/>
  <c r="P97" i="3"/>
  <c r="O98" i="3"/>
  <c r="S99" i="3"/>
  <c r="H100" i="3"/>
  <c r="H102" i="3"/>
  <c r="S103" i="3"/>
  <c r="H104" i="3"/>
  <c r="S105" i="3"/>
  <c r="H106" i="3"/>
  <c r="N92" i="3"/>
  <c r="E93" i="3"/>
  <c r="E94" i="3"/>
  <c r="E95" i="3"/>
  <c r="E96" i="3"/>
  <c r="E97" i="3"/>
  <c r="E98" i="3"/>
  <c r="E99" i="3"/>
  <c r="E100" i="3"/>
  <c r="E101" i="3"/>
  <c r="E102" i="3"/>
  <c r="E103" i="3"/>
  <c r="E104" i="3"/>
  <c r="E105" i="3"/>
  <c r="E106" i="3"/>
  <c r="E92" i="3"/>
  <c r="C93" i="3"/>
  <c r="C94" i="3"/>
  <c r="C95" i="3"/>
  <c r="C96" i="3"/>
  <c r="C97" i="3"/>
  <c r="C98" i="3"/>
  <c r="C99" i="3"/>
  <c r="C100" i="3"/>
  <c r="C101" i="3"/>
  <c r="C102" i="3"/>
  <c r="C103" i="3"/>
  <c r="C104" i="3"/>
  <c r="C105" i="3"/>
  <c r="C106" i="3"/>
  <c r="C92" i="3"/>
  <c r="B93" i="3"/>
  <c r="B94" i="3"/>
  <c r="B95" i="3"/>
  <c r="B96" i="3"/>
  <c r="B97" i="3"/>
  <c r="B98" i="3"/>
  <c r="B99" i="3"/>
  <c r="B100" i="3"/>
  <c r="B101" i="3"/>
  <c r="B102" i="3"/>
  <c r="B103" i="3"/>
  <c r="B104" i="3"/>
  <c r="B105" i="3"/>
  <c r="B106" i="3"/>
  <c r="B92" i="3"/>
  <c r="B91" i="3"/>
  <c r="T90" i="3"/>
  <c r="T89" i="3"/>
  <c r="B83" i="13" l="1"/>
  <c r="B116" i="13"/>
  <c r="AK175" i="2"/>
  <c r="AL175" i="2" s="1"/>
  <c r="AC175" i="2"/>
  <c r="AD175" i="2" s="1"/>
  <c r="B115" i="13"/>
  <c r="B111" i="13"/>
  <c r="C124" i="13" s="1"/>
  <c r="D124" i="13" s="1"/>
  <c r="B82" i="13"/>
  <c r="B78" i="13"/>
  <c r="C98" i="13" s="1"/>
  <c r="D98" i="13" s="1"/>
  <c r="B50" i="13"/>
  <c r="AK80" i="2"/>
  <c r="AL80" i="2" s="1"/>
  <c r="AK127" i="2"/>
  <c r="AL127" i="2" s="1"/>
  <c r="AC127" i="2"/>
  <c r="AD127" i="2" s="1"/>
  <c r="AC177" i="2"/>
  <c r="AD177" i="2" s="1"/>
  <c r="AC129" i="2"/>
  <c r="AD129" i="2" s="1"/>
  <c r="AK129" i="2"/>
  <c r="AL129" i="2" s="1"/>
  <c r="AC80" i="2"/>
  <c r="AD80" i="2" s="1"/>
  <c r="AK128" i="2"/>
  <c r="AL128" i="2" s="1"/>
  <c r="AK176" i="2"/>
  <c r="AL176" i="2" s="1"/>
  <c r="Y82" i="2"/>
  <c r="Z82" i="2" s="1"/>
  <c r="AG128" i="2"/>
  <c r="AH128" i="2" s="1"/>
  <c r="Y81" i="2"/>
  <c r="Z81" i="2" s="1"/>
  <c r="AC176" i="2"/>
  <c r="AD176" i="2" s="1"/>
  <c r="AG177" i="2"/>
  <c r="AH177" i="2" s="1"/>
  <c r="F54" i="8"/>
  <c r="G259" i="8"/>
  <c r="E259" i="8"/>
  <c r="J259" i="8"/>
  <c r="M259" i="8"/>
  <c r="H259" i="8"/>
  <c r="D259" i="8"/>
  <c r="F259" i="8"/>
  <c r="O259" i="8"/>
  <c r="L259" i="8"/>
  <c r="K259" i="8"/>
  <c r="I259" i="8"/>
  <c r="N259" i="8"/>
  <c r="U36" i="7"/>
  <c r="E271" i="8"/>
  <c r="I271" i="8"/>
  <c r="M271" i="8"/>
  <c r="F271" i="8"/>
  <c r="J271" i="8"/>
  <c r="N271" i="8"/>
  <c r="G271" i="8"/>
  <c r="K271" i="8"/>
  <c r="O271" i="8"/>
  <c r="H271" i="8"/>
  <c r="L271" i="8"/>
  <c r="D271" i="8"/>
  <c r="H54" i="8"/>
  <c r="C271" i="8" s="1"/>
  <c r="B62" i="9"/>
  <c r="C87" i="9" s="1"/>
  <c r="V36" i="7"/>
  <c r="P36" i="7"/>
  <c r="R36" i="7"/>
  <c r="W36" i="7"/>
  <c r="Q36" i="7"/>
  <c r="N36" i="7"/>
  <c r="S36" i="7"/>
  <c r="M36" i="7"/>
  <c r="T36" i="7"/>
  <c r="O36" i="7"/>
  <c r="I38" i="8"/>
  <c r="C68" i="12"/>
  <c r="U38" i="8"/>
  <c r="S38" i="8"/>
  <c r="K38" i="8"/>
  <c r="T38" i="8"/>
  <c r="O38" i="8"/>
  <c r="R38" i="8"/>
  <c r="P38" i="8"/>
  <c r="L38" i="8"/>
  <c r="M38" i="8"/>
  <c r="V38" i="8"/>
  <c r="Q38" i="8"/>
  <c r="E88" i="5"/>
  <c r="AG129" i="2"/>
  <c r="AH129" i="2" s="1"/>
  <c r="AK177" i="2"/>
  <c r="AL177" i="2" s="1"/>
  <c r="J135" i="4"/>
  <c r="AC128" i="2"/>
  <c r="AD128" i="2" s="1"/>
  <c r="AG81" i="2"/>
  <c r="AH81" i="2" s="1"/>
  <c r="AK81" i="2"/>
  <c r="AL81" i="2" s="1"/>
  <c r="D88" i="5"/>
  <c r="J38" i="7"/>
  <c r="H40" i="8" s="1"/>
  <c r="E217" i="3"/>
  <c r="D217" i="3"/>
  <c r="H38" i="7"/>
  <c r="F40" i="8" s="1"/>
  <c r="G173" i="3"/>
  <c r="E147" i="4"/>
  <c r="D147" i="4"/>
  <c r="AG80" i="2"/>
  <c r="AH80" i="2" s="1"/>
  <c r="AG82" i="2"/>
  <c r="AH82" i="2" s="1"/>
  <c r="AC81" i="2"/>
  <c r="AD81" i="2" s="1"/>
  <c r="D36" i="5"/>
  <c r="F30" i="9"/>
  <c r="E36" i="5"/>
  <c r="I30" i="9"/>
  <c r="J137" i="4"/>
  <c r="F4" i="12"/>
  <c r="Z127" i="2"/>
  <c r="Z80" i="2"/>
  <c r="AT68" i="2"/>
  <c r="M107" i="3"/>
  <c r="K119" i="3"/>
  <c r="I95" i="3"/>
  <c r="P130" i="3"/>
  <c r="M95" i="3"/>
  <c r="M80" i="3"/>
  <c r="K103" i="3"/>
  <c r="O4" i="12"/>
  <c r="K4" i="12"/>
  <c r="G4" i="12"/>
  <c r="N4" i="12"/>
  <c r="J4" i="12"/>
  <c r="E118" i="4"/>
  <c r="H172" i="4" s="1"/>
  <c r="E110" i="4"/>
  <c r="G172" i="4" s="1"/>
  <c r="E102" i="4"/>
  <c r="F172" i="4" s="1"/>
  <c r="M92" i="3"/>
  <c r="R95" i="3"/>
  <c r="P122" i="3"/>
  <c r="Q92" i="3"/>
  <c r="L99" i="3"/>
  <c r="O126" i="3"/>
  <c r="J98" i="3"/>
  <c r="K121" i="3"/>
  <c r="S129" i="3"/>
  <c r="L133" i="3"/>
  <c r="I92" i="3"/>
  <c r="N94" i="3"/>
  <c r="Q95" i="3"/>
  <c r="H99" i="3"/>
  <c r="P102" i="3"/>
  <c r="P106" i="3"/>
  <c r="L121" i="3"/>
  <c r="K125" i="3"/>
  <c r="S133" i="3"/>
  <c r="L125" i="3"/>
  <c r="K129" i="3"/>
  <c r="R101" i="3"/>
  <c r="N101" i="3"/>
  <c r="J101" i="3"/>
  <c r="Q101" i="3"/>
  <c r="M101" i="3"/>
  <c r="I101" i="3"/>
  <c r="P101" i="3"/>
  <c r="H101" i="3"/>
  <c r="O101" i="3"/>
  <c r="R128" i="3"/>
  <c r="N128" i="3"/>
  <c r="J128" i="3"/>
  <c r="Q128" i="3"/>
  <c r="M128" i="3"/>
  <c r="I128" i="3"/>
  <c r="L128" i="3"/>
  <c r="S128" i="3"/>
  <c r="K128" i="3"/>
  <c r="R124" i="3"/>
  <c r="N124" i="3"/>
  <c r="J124" i="3"/>
  <c r="Q124" i="3"/>
  <c r="M124" i="3"/>
  <c r="I124" i="3"/>
  <c r="L124" i="3"/>
  <c r="S124" i="3"/>
  <c r="K124" i="3"/>
  <c r="J93" i="3"/>
  <c r="R93" i="3"/>
  <c r="K97" i="3"/>
  <c r="L101" i="3"/>
  <c r="L105" i="3"/>
  <c r="H120" i="3"/>
  <c r="H124" i="3"/>
  <c r="H128" i="3"/>
  <c r="H132" i="3"/>
  <c r="R104" i="3"/>
  <c r="N104" i="3"/>
  <c r="J104" i="3"/>
  <c r="Q104" i="3"/>
  <c r="M104" i="3"/>
  <c r="I104" i="3"/>
  <c r="L104" i="3"/>
  <c r="S104" i="3"/>
  <c r="K104" i="3"/>
  <c r="R100" i="3"/>
  <c r="N100" i="3"/>
  <c r="J100" i="3"/>
  <c r="Q100" i="3"/>
  <c r="M100" i="3"/>
  <c r="I100" i="3"/>
  <c r="L100" i="3"/>
  <c r="S100" i="3"/>
  <c r="K100" i="3"/>
  <c r="P96" i="3"/>
  <c r="L96" i="3"/>
  <c r="H96" i="3"/>
  <c r="S96" i="3"/>
  <c r="O96" i="3"/>
  <c r="K96" i="3"/>
  <c r="R131" i="3"/>
  <c r="N131" i="3"/>
  <c r="J131" i="3"/>
  <c r="Q131" i="3"/>
  <c r="M131" i="3"/>
  <c r="I131" i="3"/>
  <c r="P131" i="3"/>
  <c r="H131" i="3"/>
  <c r="O131" i="3"/>
  <c r="R127" i="3"/>
  <c r="N127" i="3"/>
  <c r="J127" i="3"/>
  <c r="Q127" i="3"/>
  <c r="M127" i="3"/>
  <c r="I127" i="3"/>
  <c r="P127" i="3"/>
  <c r="H127" i="3"/>
  <c r="O127" i="3"/>
  <c r="R123" i="3"/>
  <c r="N123" i="3"/>
  <c r="J123" i="3"/>
  <c r="Q123" i="3"/>
  <c r="M123" i="3"/>
  <c r="I123" i="3"/>
  <c r="P123" i="3"/>
  <c r="H123" i="3"/>
  <c r="O123" i="3"/>
  <c r="M93" i="3"/>
  <c r="I94" i="3"/>
  <c r="Q94" i="3"/>
  <c r="I96" i="3"/>
  <c r="Q96" i="3"/>
  <c r="O97" i="3"/>
  <c r="N98" i="3"/>
  <c r="O100" i="3"/>
  <c r="S101" i="3"/>
  <c r="O104" i="3"/>
  <c r="O120" i="3"/>
  <c r="K123" i="3"/>
  <c r="O124" i="3"/>
  <c r="K127" i="3"/>
  <c r="O128" i="3"/>
  <c r="K131" i="3"/>
  <c r="O132" i="3"/>
  <c r="P92" i="3"/>
  <c r="L92" i="3"/>
  <c r="H92" i="3"/>
  <c r="S92" i="3"/>
  <c r="O92" i="3"/>
  <c r="K92" i="3"/>
  <c r="R103" i="3"/>
  <c r="N103" i="3"/>
  <c r="J103" i="3"/>
  <c r="Q103" i="3"/>
  <c r="M103" i="3"/>
  <c r="I103" i="3"/>
  <c r="P103" i="3"/>
  <c r="H103" i="3"/>
  <c r="O103" i="3"/>
  <c r="R99" i="3"/>
  <c r="Q99" i="3"/>
  <c r="M99" i="3"/>
  <c r="I99" i="3"/>
  <c r="P99" i="3"/>
  <c r="K99" i="3"/>
  <c r="O99" i="3"/>
  <c r="J99" i="3"/>
  <c r="P95" i="3"/>
  <c r="L95" i="3"/>
  <c r="H95" i="3"/>
  <c r="S95" i="3"/>
  <c r="O95" i="3"/>
  <c r="K95" i="3"/>
  <c r="R119" i="3"/>
  <c r="N119" i="3"/>
  <c r="J119" i="3"/>
  <c r="Q119" i="3"/>
  <c r="M119" i="3"/>
  <c r="I119" i="3"/>
  <c r="P119" i="3"/>
  <c r="H119" i="3"/>
  <c r="O119" i="3"/>
  <c r="R130" i="3"/>
  <c r="N130" i="3"/>
  <c r="J130" i="3"/>
  <c r="Q130" i="3"/>
  <c r="M130" i="3"/>
  <c r="I130" i="3"/>
  <c r="L130" i="3"/>
  <c r="S130" i="3"/>
  <c r="K130" i="3"/>
  <c r="R126" i="3"/>
  <c r="N126" i="3"/>
  <c r="J126" i="3"/>
  <c r="Q126" i="3"/>
  <c r="M126" i="3"/>
  <c r="I126" i="3"/>
  <c r="L126" i="3"/>
  <c r="S126" i="3"/>
  <c r="K126" i="3"/>
  <c r="R122" i="3"/>
  <c r="N122" i="3"/>
  <c r="J122" i="3"/>
  <c r="Q122" i="3"/>
  <c r="M122" i="3"/>
  <c r="I122" i="3"/>
  <c r="L122" i="3"/>
  <c r="S122" i="3"/>
  <c r="K122" i="3"/>
  <c r="J80" i="3"/>
  <c r="R80" i="3"/>
  <c r="J92" i="3"/>
  <c r="R92" i="3"/>
  <c r="J94" i="3"/>
  <c r="N95" i="3"/>
  <c r="J96" i="3"/>
  <c r="R96" i="3"/>
  <c r="N99" i="3"/>
  <c r="P100" i="3"/>
  <c r="L103" i="3"/>
  <c r="P104" i="3"/>
  <c r="L119" i="3"/>
  <c r="H122" i="3"/>
  <c r="L123" i="3"/>
  <c r="P124" i="3"/>
  <c r="H126" i="3"/>
  <c r="L127" i="3"/>
  <c r="P128" i="3"/>
  <c r="H130" i="3"/>
  <c r="L131" i="3"/>
  <c r="R105" i="3"/>
  <c r="N105" i="3"/>
  <c r="J105" i="3"/>
  <c r="Q105" i="3"/>
  <c r="M105" i="3"/>
  <c r="I105" i="3"/>
  <c r="P105" i="3"/>
  <c r="H105" i="3"/>
  <c r="O105" i="3"/>
  <c r="Q97" i="3"/>
  <c r="M97" i="3"/>
  <c r="I97" i="3"/>
  <c r="S97" i="3"/>
  <c r="N97" i="3"/>
  <c r="H97" i="3"/>
  <c r="R97" i="3"/>
  <c r="L97" i="3"/>
  <c r="P93" i="3"/>
  <c r="L93" i="3"/>
  <c r="H93" i="3"/>
  <c r="S93" i="3"/>
  <c r="O93" i="3"/>
  <c r="K93" i="3"/>
  <c r="R132" i="3"/>
  <c r="N132" i="3"/>
  <c r="J132" i="3"/>
  <c r="Q132" i="3"/>
  <c r="M132" i="3"/>
  <c r="I132" i="3"/>
  <c r="L132" i="3"/>
  <c r="S132" i="3"/>
  <c r="K132" i="3"/>
  <c r="R120" i="3"/>
  <c r="N120" i="3"/>
  <c r="J120" i="3"/>
  <c r="Q120" i="3"/>
  <c r="M120" i="3"/>
  <c r="I120" i="3"/>
  <c r="L120" i="3"/>
  <c r="S120" i="3"/>
  <c r="K120" i="3"/>
  <c r="R106" i="3"/>
  <c r="N106" i="3"/>
  <c r="J106" i="3"/>
  <c r="Q106" i="3"/>
  <c r="M106" i="3"/>
  <c r="I106" i="3"/>
  <c r="L106" i="3"/>
  <c r="S106" i="3"/>
  <c r="K106" i="3"/>
  <c r="R102" i="3"/>
  <c r="N102" i="3"/>
  <c r="J102" i="3"/>
  <c r="Q102" i="3"/>
  <c r="M102" i="3"/>
  <c r="I102" i="3"/>
  <c r="L102" i="3"/>
  <c r="S102" i="3"/>
  <c r="K102" i="3"/>
  <c r="Q98" i="3"/>
  <c r="M98" i="3"/>
  <c r="I98" i="3"/>
  <c r="R98" i="3"/>
  <c r="L98" i="3"/>
  <c r="P98" i="3"/>
  <c r="K98" i="3"/>
  <c r="P94" i="3"/>
  <c r="L94" i="3"/>
  <c r="H94" i="3"/>
  <c r="S94" i="3"/>
  <c r="O94" i="3"/>
  <c r="K94" i="3"/>
  <c r="I93" i="3"/>
  <c r="Q93" i="3"/>
  <c r="M94" i="3"/>
  <c r="M96" i="3"/>
  <c r="J97" i="3"/>
  <c r="H98" i="3"/>
  <c r="S98" i="3"/>
  <c r="K101" i="3"/>
  <c r="O102" i="3"/>
  <c r="K105" i="3"/>
  <c r="O106" i="3"/>
  <c r="S123" i="3"/>
  <c r="S127" i="3"/>
  <c r="S131" i="3"/>
  <c r="R133" i="3"/>
  <c r="N133" i="3"/>
  <c r="J133" i="3"/>
  <c r="Q133" i="3"/>
  <c r="M133" i="3"/>
  <c r="I133" i="3"/>
  <c r="R129" i="3"/>
  <c r="N129" i="3"/>
  <c r="J129" i="3"/>
  <c r="Q129" i="3"/>
  <c r="M129" i="3"/>
  <c r="I129" i="3"/>
  <c r="R125" i="3"/>
  <c r="N125" i="3"/>
  <c r="J125" i="3"/>
  <c r="Q125" i="3"/>
  <c r="M125" i="3"/>
  <c r="I125" i="3"/>
  <c r="R121" i="3"/>
  <c r="N121" i="3"/>
  <c r="J121" i="3"/>
  <c r="Q121" i="3"/>
  <c r="M121" i="3"/>
  <c r="I121" i="3"/>
  <c r="O121" i="3"/>
  <c r="O125" i="3"/>
  <c r="O129" i="3"/>
  <c r="O133" i="3"/>
  <c r="H121" i="3"/>
  <c r="P121" i="3"/>
  <c r="H125" i="3"/>
  <c r="P125" i="3"/>
  <c r="H129" i="3"/>
  <c r="P129" i="3"/>
  <c r="H133" i="3"/>
  <c r="P133" i="3"/>
  <c r="O134" i="3"/>
  <c r="H134" i="3"/>
  <c r="P134" i="3"/>
  <c r="I134" i="3"/>
  <c r="M134" i="3"/>
  <c r="Q134" i="3"/>
  <c r="K134" i="3"/>
  <c r="S134" i="3"/>
  <c r="L134" i="3"/>
  <c r="S107" i="3"/>
  <c r="J134" i="3"/>
  <c r="N134" i="3"/>
  <c r="H107" i="3"/>
  <c r="P107" i="3"/>
  <c r="I107" i="3"/>
  <c r="Q107" i="3"/>
  <c r="L80" i="3"/>
  <c r="P80" i="3"/>
  <c r="O80" i="3"/>
  <c r="K80" i="3"/>
  <c r="J107" i="3"/>
  <c r="N107" i="3"/>
  <c r="R107" i="3"/>
  <c r="S80" i="3"/>
  <c r="H80" i="3"/>
  <c r="Q80" i="3"/>
  <c r="N80" i="3"/>
  <c r="K107" i="3"/>
  <c r="O107" i="3"/>
  <c r="E66" i="3"/>
  <c r="E67" i="3"/>
  <c r="E68" i="3"/>
  <c r="E69" i="3"/>
  <c r="E70" i="3"/>
  <c r="E71" i="3"/>
  <c r="E72" i="3"/>
  <c r="E73" i="3"/>
  <c r="E74" i="3"/>
  <c r="E75" i="3"/>
  <c r="E76" i="3"/>
  <c r="E77" i="3"/>
  <c r="E78" i="3"/>
  <c r="E79" i="3"/>
  <c r="E65" i="3"/>
  <c r="T63" i="3"/>
  <c r="T62" i="3"/>
  <c r="C66" i="3"/>
  <c r="C67" i="3"/>
  <c r="C68" i="3"/>
  <c r="C69" i="3"/>
  <c r="C70" i="3"/>
  <c r="C71" i="3"/>
  <c r="C72" i="3"/>
  <c r="C73" i="3"/>
  <c r="C74" i="3"/>
  <c r="C75" i="3"/>
  <c r="C76" i="3"/>
  <c r="C77" i="3"/>
  <c r="C78" i="3"/>
  <c r="C65" i="3"/>
  <c r="B77" i="3"/>
  <c r="B78" i="3"/>
  <c r="B79" i="3"/>
  <c r="B65" i="3"/>
  <c r="B66" i="3"/>
  <c r="B67" i="3"/>
  <c r="B68" i="3"/>
  <c r="B69" i="3"/>
  <c r="B70" i="3"/>
  <c r="B71" i="3"/>
  <c r="B72" i="3"/>
  <c r="B73" i="3"/>
  <c r="B74" i="3"/>
  <c r="B75" i="3"/>
  <c r="B76" i="3"/>
  <c r="B64" i="3"/>
  <c r="G38" i="2"/>
  <c r="B155" i="2"/>
  <c r="L44" i="3"/>
  <c r="M44" i="3" s="1"/>
  <c r="N44" i="3" s="1"/>
  <c r="M174" i="2"/>
  <c r="L174" i="2"/>
  <c r="M173" i="2"/>
  <c r="L173" i="2"/>
  <c r="M172" i="2"/>
  <c r="L172" i="2"/>
  <c r="L171" i="2"/>
  <c r="L170" i="2"/>
  <c r="L169" i="2"/>
  <c r="M168" i="2"/>
  <c r="L168" i="2"/>
  <c r="M167" i="2"/>
  <c r="L167" i="2"/>
  <c r="M166" i="2"/>
  <c r="L166" i="2"/>
  <c r="M165" i="2"/>
  <c r="L165" i="2"/>
  <c r="M164" i="2"/>
  <c r="L164" i="2"/>
  <c r="L163" i="2"/>
  <c r="B107" i="2"/>
  <c r="H43" i="3"/>
  <c r="I43" i="3" s="1"/>
  <c r="J43" i="3" s="1"/>
  <c r="M126" i="2"/>
  <c r="L126" i="2"/>
  <c r="M125" i="2"/>
  <c r="L125" i="2"/>
  <c r="M124" i="2"/>
  <c r="L124" i="2"/>
  <c r="L123" i="2"/>
  <c r="L122" i="2"/>
  <c r="L121" i="2"/>
  <c r="M120" i="2"/>
  <c r="L120" i="2"/>
  <c r="L119" i="2"/>
  <c r="M118" i="2"/>
  <c r="L118" i="2"/>
  <c r="L117" i="2"/>
  <c r="M116" i="2"/>
  <c r="L116" i="2"/>
  <c r="E128" i="8" l="1"/>
  <c r="J99" i="13"/>
  <c r="H34" i="6" s="1"/>
  <c r="J101" i="13"/>
  <c r="H36" i="6" s="1"/>
  <c r="J93" i="13"/>
  <c r="H40" i="6" s="1"/>
  <c r="J94" i="13"/>
  <c r="H29" i="6" s="1"/>
  <c r="J92" i="13"/>
  <c r="H39" i="6" s="1"/>
  <c r="J97" i="13"/>
  <c r="H32" i="6" s="1"/>
  <c r="J90" i="13"/>
  <c r="H37" i="6" s="1"/>
  <c r="J95" i="13"/>
  <c r="H30" i="6" s="1"/>
  <c r="J96" i="13"/>
  <c r="H31" i="6" s="1"/>
  <c r="J98" i="13"/>
  <c r="H33" i="6" s="1"/>
  <c r="J100" i="13"/>
  <c r="H35" i="6" s="1"/>
  <c r="C83" i="13"/>
  <c r="J91" i="13"/>
  <c r="H38" i="6" s="1"/>
  <c r="C116" i="13"/>
  <c r="G128" i="8"/>
  <c r="J124" i="13"/>
  <c r="J128" i="13"/>
  <c r="K30" i="6" s="1"/>
  <c r="J132" i="13"/>
  <c r="K34" i="6" s="1"/>
  <c r="J125" i="13"/>
  <c r="J129" i="13"/>
  <c r="K31" i="6" s="1"/>
  <c r="J133" i="13"/>
  <c r="K35" i="6" s="1"/>
  <c r="J126" i="13"/>
  <c r="J130" i="13"/>
  <c r="K32" i="6" s="1"/>
  <c r="J134" i="13"/>
  <c r="K36" i="6" s="1"/>
  <c r="J127" i="13"/>
  <c r="K29" i="6" s="1"/>
  <c r="J131" i="13"/>
  <c r="K33" i="6" s="1"/>
  <c r="J123" i="13"/>
  <c r="C123" i="13"/>
  <c r="C129" i="13"/>
  <c r="D129" i="13" s="1"/>
  <c r="C97" i="13"/>
  <c r="D97" i="13" s="1"/>
  <c r="C127" i="13"/>
  <c r="D127" i="13" s="1"/>
  <c r="C131" i="13"/>
  <c r="D131" i="13" s="1"/>
  <c r="C92" i="13"/>
  <c r="D92" i="13" s="1"/>
  <c r="C134" i="13"/>
  <c r="D134" i="13" s="1"/>
  <c r="C96" i="13"/>
  <c r="D96" i="13" s="1"/>
  <c r="C126" i="13"/>
  <c r="D126" i="13" s="1"/>
  <c r="C101" i="13"/>
  <c r="D101" i="13" s="1"/>
  <c r="C100" i="13"/>
  <c r="D100" i="13" s="1"/>
  <c r="C133" i="13"/>
  <c r="D133" i="13" s="1"/>
  <c r="C93" i="13"/>
  <c r="D93" i="13" s="1"/>
  <c r="C95" i="13"/>
  <c r="D95" i="13" s="1"/>
  <c r="C125" i="13"/>
  <c r="D125" i="13" s="1"/>
  <c r="C99" i="13"/>
  <c r="D99" i="13" s="1"/>
  <c r="C90" i="13"/>
  <c r="C130" i="13"/>
  <c r="D130" i="13" s="1"/>
  <c r="C132" i="13"/>
  <c r="D132" i="13" s="1"/>
  <c r="C91" i="13"/>
  <c r="D91" i="13" s="1"/>
  <c r="C94" i="13"/>
  <c r="D94" i="13" s="1"/>
  <c r="C128" i="13"/>
  <c r="D128" i="13" s="1"/>
  <c r="B18" i="13"/>
  <c r="B113" i="13"/>
  <c r="B80" i="13"/>
  <c r="H103" i="8"/>
  <c r="H108" i="8" s="1"/>
  <c r="J211" i="4"/>
  <c r="J215" i="4" s="1"/>
  <c r="G211" i="4"/>
  <c r="G215" i="4" s="1"/>
  <c r="K211" i="4"/>
  <c r="K215" i="4" s="1"/>
  <c r="C211" i="4"/>
  <c r="D211" i="4"/>
  <c r="D215" i="4" s="1"/>
  <c r="H211" i="4"/>
  <c r="H215" i="4" s="1"/>
  <c r="L211" i="4"/>
  <c r="L215" i="4" s="1"/>
  <c r="E211" i="4"/>
  <c r="E215" i="4" s="1"/>
  <c r="I211" i="4"/>
  <c r="I215" i="4" s="1"/>
  <c r="M211" i="4"/>
  <c r="M215" i="4" s="1"/>
  <c r="F211" i="4"/>
  <c r="F215" i="4" s="1"/>
  <c r="N211" i="4"/>
  <c r="N215" i="4" s="1"/>
  <c r="F103" i="8"/>
  <c r="F108" i="8" s="1"/>
  <c r="G198" i="4"/>
  <c r="G202" i="4" s="1"/>
  <c r="K198" i="4"/>
  <c r="K202" i="4" s="1"/>
  <c r="C198" i="4"/>
  <c r="D198" i="4"/>
  <c r="D202" i="4" s="1"/>
  <c r="H198" i="4"/>
  <c r="H202" i="4" s="1"/>
  <c r="L198" i="4"/>
  <c r="L202" i="4" s="1"/>
  <c r="E198" i="4"/>
  <c r="E202" i="4" s="1"/>
  <c r="I198" i="4"/>
  <c r="I202" i="4" s="1"/>
  <c r="M198" i="4"/>
  <c r="M202" i="4" s="1"/>
  <c r="F198" i="4"/>
  <c r="F202" i="4" s="1"/>
  <c r="J198" i="4"/>
  <c r="J202" i="4" s="1"/>
  <c r="N198" i="4"/>
  <c r="N202" i="4" s="1"/>
  <c r="D103" i="8"/>
  <c r="D108" i="8" s="1"/>
  <c r="E185" i="4"/>
  <c r="E189" i="4" s="1"/>
  <c r="I185" i="4"/>
  <c r="I189" i="4" s="1"/>
  <c r="M185" i="4"/>
  <c r="M189" i="4" s="1"/>
  <c r="F185" i="4"/>
  <c r="F189" i="4" s="1"/>
  <c r="J185" i="4"/>
  <c r="J189" i="4" s="1"/>
  <c r="N185" i="4"/>
  <c r="N189" i="4" s="1"/>
  <c r="G185" i="4"/>
  <c r="G189" i="4" s="1"/>
  <c r="K185" i="4"/>
  <c r="K189" i="4" s="1"/>
  <c r="C185" i="4"/>
  <c r="D185" i="4"/>
  <c r="D189" i="4" s="1"/>
  <c r="H185" i="4"/>
  <c r="H189" i="4" s="1"/>
  <c r="L185" i="4"/>
  <c r="L189" i="4" s="1"/>
  <c r="C259" i="8"/>
  <c r="K39" i="5"/>
  <c r="B93" i="5" s="1"/>
  <c r="B101" i="5" s="1"/>
  <c r="F62" i="5"/>
  <c r="B63" i="9"/>
  <c r="C88" i="9" s="1"/>
  <c r="H62" i="5"/>
  <c r="Q39" i="5"/>
  <c r="B94" i="5" s="1"/>
  <c r="B102" i="5" s="1"/>
  <c r="P259" i="8"/>
  <c r="E20" i="4"/>
  <c r="K20" i="4" s="1"/>
  <c r="Q20" i="4"/>
  <c r="W20" i="4" s="1"/>
  <c r="G66" i="8"/>
  <c r="D145" i="3"/>
  <c r="A57" i="12"/>
  <c r="A85" i="12" s="1"/>
  <c r="D144" i="3"/>
  <c r="A29" i="12"/>
  <c r="A84" i="12" s="1"/>
  <c r="C96" i="12" s="1"/>
  <c r="A129" i="12" s="1"/>
  <c r="E66" i="8"/>
  <c r="P271" i="8"/>
  <c r="P4" i="12"/>
  <c r="H4" i="12"/>
  <c r="C70" i="12"/>
  <c r="G70" i="12" s="1"/>
  <c r="N68" i="12"/>
  <c r="O68" i="12"/>
  <c r="L68" i="12"/>
  <c r="G68" i="12"/>
  <c r="F68" i="12"/>
  <c r="Q68" i="12"/>
  <c r="P68" i="12"/>
  <c r="M68" i="12"/>
  <c r="K68" i="12"/>
  <c r="J68" i="12"/>
  <c r="I68" i="12"/>
  <c r="H68" i="12"/>
  <c r="C40" i="12"/>
  <c r="L108" i="3"/>
  <c r="M108" i="3"/>
  <c r="J139" i="4"/>
  <c r="D64" i="7" s="1"/>
  <c r="O64" i="7" s="1"/>
  <c r="T133" i="3"/>
  <c r="T125" i="3"/>
  <c r="T94" i="3"/>
  <c r="T122" i="3"/>
  <c r="T92" i="3"/>
  <c r="T128" i="3"/>
  <c r="M130" i="2"/>
  <c r="T100" i="3"/>
  <c r="T102" i="3"/>
  <c r="T104" i="3"/>
  <c r="T106" i="3"/>
  <c r="C42" i="12"/>
  <c r="H147" i="4"/>
  <c r="H71" i="8" s="1"/>
  <c r="H216" i="3"/>
  <c r="G147" i="4"/>
  <c r="F71" i="8" s="1"/>
  <c r="G216" i="3"/>
  <c r="L130" i="2"/>
  <c r="H108" i="3"/>
  <c r="T96" i="3"/>
  <c r="T80" i="3"/>
  <c r="T107" i="3"/>
  <c r="T129" i="3"/>
  <c r="T121" i="3"/>
  <c r="T97" i="3"/>
  <c r="T130" i="3"/>
  <c r="T119" i="3"/>
  <c r="T127" i="3"/>
  <c r="T120" i="3"/>
  <c r="T99" i="3"/>
  <c r="T93" i="3"/>
  <c r="T105" i="3"/>
  <c r="T126" i="3"/>
  <c r="T95" i="3"/>
  <c r="T103" i="3"/>
  <c r="T123" i="3"/>
  <c r="T124" i="3"/>
  <c r="T98" i="3"/>
  <c r="T131" i="3"/>
  <c r="T132" i="3"/>
  <c r="T101" i="3"/>
  <c r="T134" i="3"/>
  <c r="R108" i="3"/>
  <c r="AM115" i="2"/>
  <c r="AE115" i="2"/>
  <c r="W115" i="2"/>
  <c r="AI115" i="2"/>
  <c r="AA115" i="2"/>
  <c r="X119" i="2"/>
  <c r="AJ119" i="2"/>
  <c r="AB119" i="2"/>
  <c r="AN119" i="2"/>
  <c r="AF119" i="2"/>
  <c r="W164" i="2"/>
  <c r="AE164" i="2"/>
  <c r="AI164" i="2"/>
  <c r="AA164" i="2"/>
  <c r="S25" i="3"/>
  <c r="W166" i="2"/>
  <c r="AI166" i="2"/>
  <c r="AA166" i="2"/>
  <c r="AQ166" i="2"/>
  <c r="AE166" i="2"/>
  <c r="W168" i="2"/>
  <c r="AM168" i="2"/>
  <c r="AE168" i="2"/>
  <c r="AI168" i="2"/>
  <c r="AA168" i="2"/>
  <c r="W171" i="2"/>
  <c r="Y171" i="2" s="1"/>
  <c r="Z171" i="2" s="1"/>
  <c r="AI171" i="2"/>
  <c r="AK171" i="2" s="1"/>
  <c r="AL171" i="2" s="1"/>
  <c r="AA171" i="2"/>
  <c r="AC171" i="2" s="1"/>
  <c r="AD171" i="2" s="1"/>
  <c r="AE171" i="2"/>
  <c r="AG171" i="2" s="1"/>
  <c r="AH171" i="2" s="1"/>
  <c r="W116" i="2"/>
  <c r="AI116" i="2"/>
  <c r="AA116" i="2"/>
  <c r="AE116" i="2"/>
  <c r="N25" i="3"/>
  <c r="W118" i="2"/>
  <c r="AQ118" i="2"/>
  <c r="AE118" i="2"/>
  <c r="AI118" i="2"/>
  <c r="AA118" i="2"/>
  <c r="W120" i="2"/>
  <c r="AI120" i="2"/>
  <c r="AA120" i="2"/>
  <c r="AM120" i="2"/>
  <c r="AE120" i="2"/>
  <c r="W123" i="2"/>
  <c r="Y123" i="2" s="1"/>
  <c r="Z123" i="2" s="1"/>
  <c r="AE123" i="2"/>
  <c r="AG123" i="2" s="1"/>
  <c r="AH123" i="2" s="1"/>
  <c r="AI123" i="2"/>
  <c r="AK123" i="2" s="1"/>
  <c r="AL123" i="2" s="1"/>
  <c r="AA123" i="2"/>
  <c r="AC123" i="2" s="1"/>
  <c r="AD123" i="2" s="1"/>
  <c r="X125" i="2"/>
  <c r="AN125" i="2"/>
  <c r="AF125" i="2"/>
  <c r="AJ125" i="2"/>
  <c r="AB125" i="2"/>
  <c r="M178" i="2"/>
  <c r="X164" i="2"/>
  <c r="AJ164" i="2"/>
  <c r="AB164" i="2"/>
  <c r="AF164" i="2"/>
  <c r="T25" i="3"/>
  <c r="X166" i="2"/>
  <c r="AR166" i="2"/>
  <c r="AR178" i="2" s="1"/>
  <c r="AF166" i="2"/>
  <c r="AB166" i="2"/>
  <c r="AJ166" i="2"/>
  <c r="X168" i="2"/>
  <c r="AJ168" i="2"/>
  <c r="AB168" i="2"/>
  <c r="AN168" i="2"/>
  <c r="AF168" i="2"/>
  <c r="W172" i="2"/>
  <c r="AM172" i="2"/>
  <c r="AE172" i="2"/>
  <c r="AI172" i="2"/>
  <c r="AA172" i="2"/>
  <c r="W174" i="2"/>
  <c r="AI174" i="2"/>
  <c r="AA174" i="2"/>
  <c r="AM174" i="2"/>
  <c r="AE174" i="2"/>
  <c r="X116" i="2"/>
  <c r="AF116" i="2"/>
  <c r="AB116" i="2"/>
  <c r="AJ116" i="2"/>
  <c r="O25" i="3"/>
  <c r="X118" i="2"/>
  <c r="AF118" i="2"/>
  <c r="AB118" i="2"/>
  <c r="AR118" i="2"/>
  <c r="AR130" i="2" s="1"/>
  <c r="AJ118" i="2"/>
  <c r="X120" i="2"/>
  <c r="AN120" i="2"/>
  <c r="AJ120" i="2"/>
  <c r="AF120" i="2"/>
  <c r="AB120" i="2"/>
  <c r="W124" i="2"/>
  <c r="AI124" i="2"/>
  <c r="AA124" i="2"/>
  <c r="AM124" i="2"/>
  <c r="AE124" i="2"/>
  <c r="W126" i="2"/>
  <c r="AM126" i="2"/>
  <c r="AE126" i="2"/>
  <c r="AI126" i="2"/>
  <c r="AA126" i="2"/>
  <c r="E54" i="9"/>
  <c r="E129" i="8"/>
  <c r="B230" i="3"/>
  <c r="A74" i="13"/>
  <c r="A144" i="13" s="1"/>
  <c r="A151" i="13" s="1"/>
  <c r="G13" i="7"/>
  <c r="E23" i="8"/>
  <c r="B252" i="8" s="1"/>
  <c r="D15" i="6"/>
  <c r="E116" i="8"/>
  <c r="D17" i="5"/>
  <c r="H26" i="6"/>
  <c r="W165" i="2"/>
  <c r="AE165" i="2"/>
  <c r="AI165" i="2"/>
  <c r="AA165" i="2"/>
  <c r="W167" i="2"/>
  <c r="AM167" i="2"/>
  <c r="AE167" i="2"/>
  <c r="AI167" i="2"/>
  <c r="AA167" i="2"/>
  <c r="W169" i="2"/>
  <c r="Y169" i="2" s="1"/>
  <c r="Z169" i="2" s="1"/>
  <c r="AI169" i="2"/>
  <c r="AK169" i="2" s="1"/>
  <c r="AL169" i="2" s="1"/>
  <c r="AA169" i="2"/>
  <c r="AC169" i="2" s="1"/>
  <c r="AD169" i="2" s="1"/>
  <c r="AM169" i="2"/>
  <c r="AE169" i="2"/>
  <c r="AG169" i="2" s="1"/>
  <c r="AH169" i="2" s="1"/>
  <c r="X172" i="2"/>
  <c r="AJ172" i="2"/>
  <c r="AB172" i="2"/>
  <c r="AN172" i="2"/>
  <c r="AF172" i="2"/>
  <c r="X174" i="2"/>
  <c r="AN174" i="2"/>
  <c r="AF174" i="2"/>
  <c r="AJ174" i="2"/>
  <c r="AB174" i="2"/>
  <c r="W117" i="2"/>
  <c r="AE117" i="2"/>
  <c r="AA117" i="2"/>
  <c r="AI117" i="2"/>
  <c r="W119" i="2"/>
  <c r="AA119" i="2"/>
  <c r="AM119" i="2"/>
  <c r="AI119" i="2"/>
  <c r="AE119" i="2"/>
  <c r="AG119" i="2" s="1"/>
  <c r="AH119" i="2" s="1"/>
  <c r="W121" i="2"/>
  <c r="Y121" i="2" s="1"/>
  <c r="Z121" i="2" s="1"/>
  <c r="AM121" i="2"/>
  <c r="AE121" i="2"/>
  <c r="AG121" i="2" s="1"/>
  <c r="AH121" i="2" s="1"/>
  <c r="AA121" i="2"/>
  <c r="AC121" i="2" s="1"/>
  <c r="AD121" i="2" s="1"/>
  <c r="AI121" i="2"/>
  <c r="AK121" i="2" s="1"/>
  <c r="AL121" i="2" s="1"/>
  <c r="X124" i="2"/>
  <c r="AN124" i="2"/>
  <c r="AF124" i="2"/>
  <c r="AJ124" i="2"/>
  <c r="AB124" i="2"/>
  <c r="X126" i="2"/>
  <c r="AJ126" i="2"/>
  <c r="AB126" i="2"/>
  <c r="AN126" i="2"/>
  <c r="AF126" i="2"/>
  <c r="AM163" i="2"/>
  <c r="AE163" i="2"/>
  <c r="W163" i="2"/>
  <c r="AA163" i="2"/>
  <c r="AI163" i="2"/>
  <c r="X165" i="2"/>
  <c r="AF165" i="2"/>
  <c r="AJ165" i="2"/>
  <c r="AB165" i="2"/>
  <c r="X167" i="2"/>
  <c r="AN167" i="2"/>
  <c r="AF167" i="2"/>
  <c r="AJ167" i="2"/>
  <c r="AB167" i="2"/>
  <c r="W170" i="2"/>
  <c r="Y170" i="2" s="1"/>
  <c r="Z170" i="2" s="1"/>
  <c r="AI170" i="2"/>
  <c r="AK170" i="2" s="1"/>
  <c r="AL170" i="2" s="1"/>
  <c r="AA170" i="2"/>
  <c r="AC170" i="2" s="1"/>
  <c r="AD170" i="2" s="1"/>
  <c r="AE170" i="2"/>
  <c r="AG170" i="2" s="1"/>
  <c r="AH170" i="2" s="1"/>
  <c r="W173" i="2"/>
  <c r="AI173" i="2"/>
  <c r="AA173" i="2"/>
  <c r="AM173" i="2"/>
  <c r="AE173" i="2"/>
  <c r="X117" i="2"/>
  <c r="AJ117" i="2"/>
  <c r="AB117" i="2"/>
  <c r="AF117" i="2"/>
  <c r="W122" i="2"/>
  <c r="Y122" i="2" s="1"/>
  <c r="Z122" i="2" s="1"/>
  <c r="AE122" i="2"/>
  <c r="AG122" i="2" s="1"/>
  <c r="AH122" i="2" s="1"/>
  <c r="AI122" i="2"/>
  <c r="AK122" i="2" s="1"/>
  <c r="AL122" i="2" s="1"/>
  <c r="AA122" i="2"/>
  <c r="AC122" i="2" s="1"/>
  <c r="AD122" i="2" s="1"/>
  <c r="W125" i="2"/>
  <c r="AM125" i="2"/>
  <c r="AE125" i="2"/>
  <c r="AG125" i="2" s="1"/>
  <c r="AH125" i="2" s="1"/>
  <c r="AI125" i="2"/>
  <c r="AA125" i="2"/>
  <c r="X173" i="2"/>
  <c r="AJ173" i="2"/>
  <c r="AB173" i="2"/>
  <c r="AN173" i="2"/>
  <c r="AF173" i="2"/>
  <c r="L39" i="3"/>
  <c r="G54" i="9"/>
  <c r="A107" i="13"/>
  <c r="A145" i="13" s="1"/>
  <c r="A152" i="13" s="1"/>
  <c r="B237" i="3"/>
  <c r="G129" i="8"/>
  <c r="I13" i="7"/>
  <c r="E15" i="6"/>
  <c r="K26" i="6"/>
  <c r="G116" i="8"/>
  <c r="G23" i="8"/>
  <c r="B264" i="8" s="1"/>
  <c r="E17" i="5"/>
  <c r="Q135" i="3"/>
  <c r="H135" i="3"/>
  <c r="R135" i="3"/>
  <c r="N135" i="3"/>
  <c r="S135" i="3"/>
  <c r="I135" i="3"/>
  <c r="J135" i="3"/>
  <c r="K135" i="3"/>
  <c r="P135" i="3"/>
  <c r="L135" i="3"/>
  <c r="M135" i="3"/>
  <c r="O135" i="3"/>
  <c r="C172" i="4"/>
  <c r="D172" i="4"/>
  <c r="E172" i="4"/>
  <c r="S108" i="3"/>
  <c r="J108" i="3"/>
  <c r="N108" i="3"/>
  <c r="Q108" i="3"/>
  <c r="K108" i="3"/>
  <c r="I108" i="3"/>
  <c r="O108" i="3"/>
  <c r="P108" i="3"/>
  <c r="D204" i="3"/>
  <c r="D159" i="4"/>
  <c r="E205" i="3"/>
  <c r="E160" i="4"/>
  <c r="L178" i="2"/>
  <c r="N24" i="3"/>
  <c r="O24" i="3"/>
  <c r="S24" i="3"/>
  <c r="T24" i="3"/>
  <c r="B87" i="3"/>
  <c r="E163" i="3" s="1"/>
  <c r="B104" i="4"/>
  <c r="B192" i="4" s="1"/>
  <c r="B61" i="4"/>
  <c r="S18" i="3"/>
  <c r="N18" i="3"/>
  <c r="B112" i="4"/>
  <c r="B205" i="4" s="1"/>
  <c r="B114" i="3"/>
  <c r="G163" i="3" s="1"/>
  <c r="B68" i="4"/>
  <c r="H39" i="3"/>
  <c r="Q109" i="3"/>
  <c r="S136" i="3"/>
  <c r="N109" i="3"/>
  <c r="L39" i="12" s="1"/>
  <c r="I136" i="3"/>
  <c r="J109" i="3"/>
  <c r="H136" i="3"/>
  <c r="M109" i="3"/>
  <c r="L109" i="3"/>
  <c r="K136" i="3"/>
  <c r="S109" i="3"/>
  <c r="N136" i="3"/>
  <c r="I109" i="3"/>
  <c r="H109" i="3"/>
  <c r="P109" i="3"/>
  <c r="R109" i="3"/>
  <c r="P72" i="3"/>
  <c r="L72" i="3"/>
  <c r="H72" i="3"/>
  <c r="S72" i="3"/>
  <c r="O72" i="3"/>
  <c r="K72" i="3"/>
  <c r="M72" i="3"/>
  <c r="N72" i="3"/>
  <c r="R72" i="3"/>
  <c r="J72" i="3"/>
  <c r="Q72" i="3"/>
  <c r="I72" i="3"/>
  <c r="P75" i="3"/>
  <c r="L75" i="3"/>
  <c r="H75" i="3"/>
  <c r="S75" i="3"/>
  <c r="O75" i="3"/>
  <c r="K75" i="3"/>
  <c r="Q75" i="3"/>
  <c r="I75" i="3"/>
  <c r="N75" i="3"/>
  <c r="M75" i="3"/>
  <c r="R75" i="3"/>
  <c r="J75" i="3"/>
  <c r="S67" i="3"/>
  <c r="O67" i="3"/>
  <c r="K67" i="3"/>
  <c r="P67" i="3"/>
  <c r="J67" i="3"/>
  <c r="Q67" i="3"/>
  <c r="N67" i="3"/>
  <c r="I67" i="3"/>
  <c r="R67" i="3"/>
  <c r="M67" i="3"/>
  <c r="H67" i="3"/>
  <c r="L67" i="3"/>
  <c r="L136" i="3"/>
  <c r="O136" i="3"/>
  <c r="M136" i="3"/>
  <c r="R136" i="3"/>
  <c r="P78" i="3"/>
  <c r="L78" i="3"/>
  <c r="H78" i="3"/>
  <c r="S78" i="3"/>
  <c r="O78" i="3"/>
  <c r="K78" i="3"/>
  <c r="M78" i="3"/>
  <c r="R78" i="3"/>
  <c r="J78" i="3"/>
  <c r="Q78" i="3"/>
  <c r="I78" i="3"/>
  <c r="N78" i="3"/>
  <c r="P74" i="3"/>
  <c r="L74" i="3"/>
  <c r="H74" i="3"/>
  <c r="S74" i="3"/>
  <c r="O74" i="3"/>
  <c r="K74" i="3"/>
  <c r="M74" i="3"/>
  <c r="N74" i="3"/>
  <c r="R74" i="3"/>
  <c r="J74" i="3"/>
  <c r="Q74" i="3"/>
  <c r="I74" i="3"/>
  <c r="S70" i="3"/>
  <c r="O70" i="3"/>
  <c r="K70" i="3"/>
  <c r="Q70" i="3"/>
  <c r="L70" i="3"/>
  <c r="M70" i="3"/>
  <c r="P70" i="3"/>
  <c r="J70" i="3"/>
  <c r="N70" i="3"/>
  <c r="I70" i="3"/>
  <c r="R70" i="3"/>
  <c r="H70" i="3"/>
  <c r="S66" i="3"/>
  <c r="O66" i="3"/>
  <c r="K66" i="3"/>
  <c r="Q66" i="3"/>
  <c r="L66" i="3"/>
  <c r="R66" i="3"/>
  <c r="H66" i="3"/>
  <c r="P66" i="3"/>
  <c r="J66" i="3"/>
  <c r="N66" i="3"/>
  <c r="I66" i="3"/>
  <c r="M66" i="3"/>
  <c r="Q136" i="3"/>
  <c r="P76" i="3"/>
  <c r="L76" i="3"/>
  <c r="H76" i="3"/>
  <c r="S76" i="3"/>
  <c r="O76" i="3"/>
  <c r="K76" i="3"/>
  <c r="M76" i="3"/>
  <c r="R76" i="3"/>
  <c r="J76" i="3"/>
  <c r="Q76" i="3"/>
  <c r="I76" i="3"/>
  <c r="N76" i="3"/>
  <c r="S68" i="3"/>
  <c r="O68" i="3"/>
  <c r="K68" i="3"/>
  <c r="N68" i="3"/>
  <c r="I68" i="3"/>
  <c r="P68" i="3"/>
  <c r="R68" i="3"/>
  <c r="M68" i="3"/>
  <c r="H68" i="3"/>
  <c r="Q68" i="3"/>
  <c r="L68" i="3"/>
  <c r="J68" i="3"/>
  <c r="P79" i="3"/>
  <c r="L79" i="3"/>
  <c r="H79" i="3"/>
  <c r="S79" i="3"/>
  <c r="O79" i="3"/>
  <c r="K79" i="3"/>
  <c r="Q79" i="3"/>
  <c r="I79" i="3"/>
  <c r="N79" i="3"/>
  <c r="M79" i="3"/>
  <c r="R79" i="3"/>
  <c r="J79" i="3"/>
  <c r="P71" i="3"/>
  <c r="S71" i="3"/>
  <c r="O71" i="3"/>
  <c r="K71" i="3"/>
  <c r="Q71" i="3"/>
  <c r="J71" i="3"/>
  <c r="L71" i="3"/>
  <c r="N71" i="3"/>
  <c r="I71" i="3"/>
  <c r="M71" i="3"/>
  <c r="H71" i="3"/>
  <c r="R71" i="3"/>
  <c r="P77" i="3"/>
  <c r="L77" i="3"/>
  <c r="H77" i="3"/>
  <c r="S77" i="3"/>
  <c r="O77" i="3"/>
  <c r="K77" i="3"/>
  <c r="Q77" i="3"/>
  <c r="I77" i="3"/>
  <c r="J77" i="3"/>
  <c r="N77" i="3"/>
  <c r="M77" i="3"/>
  <c r="R77" i="3"/>
  <c r="P73" i="3"/>
  <c r="L73" i="3"/>
  <c r="H73" i="3"/>
  <c r="S73" i="3"/>
  <c r="O73" i="3"/>
  <c r="K73" i="3"/>
  <c r="Q73" i="3"/>
  <c r="I73" i="3"/>
  <c r="N73" i="3"/>
  <c r="M73" i="3"/>
  <c r="R73" i="3"/>
  <c r="J73" i="3"/>
  <c r="S69" i="3"/>
  <c r="O69" i="3"/>
  <c r="K69" i="3"/>
  <c r="R69" i="3"/>
  <c r="M69" i="3"/>
  <c r="H69" i="3"/>
  <c r="N69" i="3"/>
  <c r="Q69" i="3"/>
  <c r="L69" i="3"/>
  <c r="P69" i="3"/>
  <c r="J69" i="3"/>
  <c r="I69" i="3"/>
  <c r="P136" i="3"/>
  <c r="J136" i="3"/>
  <c r="S65" i="3"/>
  <c r="O65" i="3"/>
  <c r="K65" i="3"/>
  <c r="R65" i="3"/>
  <c r="N65" i="3"/>
  <c r="J65" i="3"/>
  <c r="Q65" i="3"/>
  <c r="M65" i="3"/>
  <c r="I65" i="3"/>
  <c r="P65" i="3"/>
  <c r="L65" i="3"/>
  <c r="O109" i="3"/>
  <c r="K109" i="3"/>
  <c r="L46" i="3"/>
  <c r="M46" i="3" s="1"/>
  <c r="N46" i="3" s="1"/>
  <c r="L45" i="3"/>
  <c r="M45" i="3" s="1"/>
  <c r="N45" i="3" s="1"/>
  <c r="L47" i="3"/>
  <c r="M47" i="3" s="1"/>
  <c r="N47" i="3" s="1"/>
  <c r="L43" i="3"/>
  <c r="M43" i="3" s="1"/>
  <c r="N43" i="3" s="1"/>
  <c r="L42" i="3"/>
  <c r="M42" i="3" s="1"/>
  <c r="N42" i="3" s="1"/>
  <c r="L41" i="3"/>
  <c r="M41" i="3" s="1"/>
  <c r="H46" i="3"/>
  <c r="I46" i="3" s="1"/>
  <c r="J46" i="3" s="1"/>
  <c r="H44" i="3"/>
  <c r="I44" i="3" s="1"/>
  <c r="J44" i="3" s="1"/>
  <c r="H45" i="3"/>
  <c r="I45" i="3" s="1"/>
  <c r="J45" i="3" s="1"/>
  <c r="H41" i="3"/>
  <c r="I41" i="3" s="1"/>
  <c r="H42" i="3"/>
  <c r="I42" i="3" s="1"/>
  <c r="J42" i="3" s="1"/>
  <c r="H47" i="3"/>
  <c r="I47" i="3" s="1"/>
  <c r="J47" i="3" s="1"/>
  <c r="B55" i="2"/>
  <c r="F95" i="13" l="1"/>
  <c r="F96" i="13"/>
  <c r="F94" i="13"/>
  <c r="F97" i="13"/>
  <c r="F98" i="13"/>
  <c r="F101" i="13"/>
  <c r="F91" i="13"/>
  <c r="F99" i="13"/>
  <c r="F93" i="13"/>
  <c r="F90" i="13"/>
  <c r="F92" i="13"/>
  <c r="F100" i="13"/>
  <c r="H41" i="6"/>
  <c r="F124" i="13"/>
  <c r="F132" i="13"/>
  <c r="F125" i="13"/>
  <c r="F133" i="13"/>
  <c r="F126" i="13"/>
  <c r="F134" i="13"/>
  <c r="F127" i="13"/>
  <c r="F123" i="13"/>
  <c r="F128" i="13"/>
  <c r="F129" i="13"/>
  <c r="F130" i="13"/>
  <c r="F131" i="13"/>
  <c r="D23" i="6"/>
  <c r="D90" i="13"/>
  <c r="C102" i="13"/>
  <c r="D123" i="13"/>
  <c r="C135" i="13"/>
  <c r="E23" i="6"/>
  <c r="AC125" i="2"/>
  <c r="AD125" i="2" s="1"/>
  <c r="Y125" i="2"/>
  <c r="Z125" i="2" s="1"/>
  <c r="Y119" i="2"/>
  <c r="Z119" i="2" s="1"/>
  <c r="E102" i="13"/>
  <c r="E135" i="13"/>
  <c r="O211" i="4"/>
  <c r="C215" i="4"/>
  <c r="J103" i="8"/>
  <c r="T103" i="8" s="1"/>
  <c r="T108" i="8" s="1"/>
  <c r="O198" i="4"/>
  <c r="C202" i="4"/>
  <c r="O202" i="4" s="1"/>
  <c r="J108" i="8"/>
  <c r="I108" i="8" s="1"/>
  <c r="O185" i="4"/>
  <c r="C189" i="4"/>
  <c r="O189" i="4" s="1"/>
  <c r="D62" i="5"/>
  <c r="E39" i="5"/>
  <c r="B92" i="5" s="1"/>
  <c r="B100" i="5" s="1"/>
  <c r="B64" i="9"/>
  <c r="C89" i="9" s="1"/>
  <c r="AC119" i="2"/>
  <c r="AD119" i="2" s="1"/>
  <c r="AC173" i="2"/>
  <c r="AD173" i="2" s="1"/>
  <c r="E39" i="4"/>
  <c r="K39" i="4" s="1"/>
  <c r="Q39" i="4"/>
  <c r="W39" i="4" s="1"/>
  <c r="D38" i="4"/>
  <c r="J38" i="4" s="1"/>
  <c r="P38" i="4"/>
  <c r="V38" i="4" s="1"/>
  <c r="D143" i="3"/>
  <c r="A2" i="12"/>
  <c r="A83" i="12" s="1"/>
  <c r="C89" i="12" s="1"/>
  <c r="A128" i="12" s="1"/>
  <c r="B128" i="12" s="1"/>
  <c r="C66" i="8"/>
  <c r="C112" i="12"/>
  <c r="A130" i="12" s="1"/>
  <c r="E4" i="12"/>
  <c r="F64" i="4"/>
  <c r="F193" i="4" s="1"/>
  <c r="F197" i="4" s="1"/>
  <c r="I39" i="12"/>
  <c r="M64" i="4"/>
  <c r="M193" i="4" s="1"/>
  <c r="M197" i="4" s="1"/>
  <c r="P39" i="12"/>
  <c r="H64" i="4"/>
  <c r="H193" i="4" s="1"/>
  <c r="H197" i="4" s="1"/>
  <c r="K39" i="12"/>
  <c r="L64" i="4"/>
  <c r="L193" i="4" s="1"/>
  <c r="L197" i="4" s="1"/>
  <c r="O39" i="12"/>
  <c r="J64" i="4"/>
  <c r="J193" i="4" s="1"/>
  <c r="J197" i="4" s="1"/>
  <c r="M39" i="12"/>
  <c r="K64" i="4"/>
  <c r="K193" i="4" s="1"/>
  <c r="K197" i="4" s="1"/>
  <c r="N39" i="12"/>
  <c r="F39" i="12"/>
  <c r="P267" i="8"/>
  <c r="E64" i="4"/>
  <c r="E193" i="4" s="1"/>
  <c r="E197" i="4" s="1"/>
  <c r="H39" i="12"/>
  <c r="N64" i="4"/>
  <c r="N193" i="4" s="1"/>
  <c r="N197" i="4" s="1"/>
  <c r="Q39" i="12"/>
  <c r="D64" i="4"/>
  <c r="D193" i="4" s="1"/>
  <c r="D197" i="4" s="1"/>
  <c r="G39" i="12"/>
  <c r="G64" i="4"/>
  <c r="G193" i="4" s="1"/>
  <c r="G197" i="4" s="1"/>
  <c r="J39" i="12"/>
  <c r="K67" i="12"/>
  <c r="H71" i="4"/>
  <c r="H206" i="4" s="1"/>
  <c r="H210" i="4" s="1"/>
  <c r="O67" i="12"/>
  <c r="L71" i="4"/>
  <c r="L206" i="4" s="1"/>
  <c r="L210" i="4" s="1"/>
  <c r="J67" i="12"/>
  <c r="G71" i="4"/>
  <c r="G206" i="4" s="1"/>
  <c r="G210" i="4" s="1"/>
  <c r="G67" i="12"/>
  <c r="D71" i="4"/>
  <c r="D206" i="4" s="1"/>
  <c r="D210" i="4" s="1"/>
  <c r="P67" i="12"/>
  <c r="M71" i="4"/>
  <c r="M206" i="4" s="1"/>
  <c r="M210" i="4" s="1"/>
  <c r="L67" i="12"/>
  <c r="I71" i="4"/>
  <c r="I206" i="4" s="1"/>
  <c r="I210" i="4" s="1"/>
  <c r="N110" i="3"/>
  <c r="I65" i="4" s="1"/>
  <c r="I64" i="4"/>
  <c r="I193" i="4" s="1"/>
  <c r="I197" i="4" s="1"/>
  <c r="H67" i="12"/>
  <c r="E71" i="4"/>
  <c r="E206" i="4" s="1"/>
  <c r="E210" i="4" s="1"/>
  <c r="F67" i="12"/>
  <c r="Q67" i="12"/>
  <c r="N71" i="4"/>
  <c r="N206" i="4" s="1"/>
  <c r="N210" i="4" s="1"/>
  <c r="N67" i="12"/>
  <c r="K71" i="4"/>
  <c r="K206" i="4" s="1"/>
  <c r="K210" i="4" s="1"/>
  <c r="M67" i="12"/>
  <c r="J71" i="4"/>
  <c r="J206" i="4" s="1"/>
  <c r="J210" i="4" s="1"/>
  <c r="C64" i="4"/>
  <c r="C193" i="4" s="1"/>
  <c r="I67" i="12"/>
  <c r="F71" i="4"/>
  <c r="F206" i="4" s="1"/>
  <c r="F210" i="4" s="1"/>
  <c r="J70" i="12"/>
  <c r="P70" i="12"/>
  <c r="F70" i="12"/>
  <c r="H70" i="12"/>
  <c r="O70" i="12"/>
  <c r="K70" i="12"/>
  <c r="L70" i="12"/>
  <c r="Q70" i="12"/>
  <c r="I70" i="12"/>
  <c r="M70" i="12"/>
  <c r="N70" i="12"/>
  <c r="E68" i="12"/>
  <c r="M40" i="12"/>
  <c r="H40" i="12"/>
  <c r="L40" i="12"/>
  <c r="J40" i="12"/>
  <c r="I40" i="12"/>
  <c r="K40" i="12"/>
  <c r="F40" i="12"/>
  <c r="O40" i="12"/>
  <c r="G40" i="12"/>
  <c r="N40" i="12"/>
  <c r="Q40" i="12"/>
  <c r="P40" i="12"/>
  <c r="M42" i="12"/>
  <c r="F42" i="12"/>
  <c r="P42" i="12"/>
  <c r="N42" i="12"/>
  <c r="H42" i="12"/>
  <c r="G42" i="12"/>
  <c r="O42" i="12"/>
  <c r="L42" i="12"/>
  <c r="Q42" i="12"/>
  <c r="J42" i="12"/>
  <c r="I42" i="12"/>
  <c r="K42" i="12"/>
  <c r="B59" i="12"/>
  <c r="H64" i="7"/>
  <c r="N64" i="7"/>
  <c r="J64" i="7"/>
  <c r="F64" i="7"/>
  <c r="L64" i="7"/>
  <c r="I64" i="7"/>
  <c r="P64" i="7"/>
  <c r="G64" i="7"/>
  <c r="M64" i="7"/>
  <c r="C73" i="7"/>
  <c r="K64" i="7"/>
  <c r="E64" i="7"/>
  <c r="AG118" i="2"/>
  <c r="AH118" i="2" s="1"/>
  <c r="AG167" i="2"/>
  <c r="AH167" i="2" s="1"/>
  <c r="AK165" i="2"/>
  <c r="AL165" i="2" s="1"/>
  <c r="Y126" i="2"/>
  <c r="Z126" i="2" s="1"/>
  <c r="X130" i="2"/>
  <c r="O20" i="3" s="1"/>
  <c r="AG120" i="2"/>
  <c r="AH120" i="2" s="1"/>
  <c r="Y120" i="2"/>
  <c r="Z120" i="2" s="1"/>
  <c r="AC116" i="2"/>
  <c r="AD116" i="2" s="1"/>
  <c r="AK168" i="2"/>
  <c r="AL168" i="2" s="1"/>
  <c r="AG166" i="2"/>
  <c r="AH166" i="2" s="1"/>
  <c r="AG164" i="2"/>
  <c r="AH164" i="2" s="1"/>
  <c r="AG117" i="2"/>
  <c r="AH117" i="2" s="1"/>
  <c r="AG165" i="2"/>
  <c r="AH165" i="2" s="1"/>
  <c r="Y124" i="2"/>
  <c r="Z124" i="2" s="1"/>
  <c r="Y174" i="2"/>
  <c r="Z174" i="2" s="1"/>
  <c r="Y118" i="2"/>
  <c r="Z118" i="2" s="1"/>
  <c r="AG168" i="2"/>
  <c r="AH168" i="2" s="1"/>
  <c r="H82" i="3"/>
  <c r="Y117" i="2"/>
  <c r="Z117" i="2" s="1"/>
  <c r="J37" i="7"/>
  <c r="H39" i="8" s="1"/>
  <c r="E216" i="3"/>
  <c r="K240" i="3"/>
  <c r="N240" i="3"/>
  <c r="L240" i="3"/>
  <c r="F240" i="3"/>
  <c r="M240" i="3"/>
  <c r="O240" i="3"/>
  <c r="G240" i="3"/>
  <c r="J240" i="3"/>
  <c r="H240" i="3"/>
  <c r="D240" i="3"/>
  <c r="E240" i="3"/>
  <c r="I240" i="3"/>
  <c r="E233" i="3"/>
  <c r="K233" i="3"/>
  <c r="F233" i="3"/>
  <c r="J233" i="3"/>
  <c r="N233" i="3"/>
  <c r="I233" i="3"/>
  <c r="M233" i="3"/>
  <c r="H233" i="3"/>
  <c r="L233" i="3"/>
  <c r="D233" i="3"/>
  <c r="G233" i="3"/>
  <c r="O233" i="3"/>
  <c r="H37" i="7"/>
  <c r="F39" i="8" s="1"/>
  <c r="D216" i="3"/>
  <c r="T65" i="3"/>
  <c r="T73" i="3"/>
  <c r="T77" i="3"/>
  <c r="T71" i="3"/>
  <c r="T79" i="3"/>
  <c r="T76" i="3"/>
  <c r="T70" i="3"/>
  <c r="T69" i="3"/>
  <c r="T66" i="3"/>
  <c r="T74" i="3"/>
  <c r="T78" i="3"/>
  <c r="T67" i="3"/>
  <c r="T75" i="3"/>
  <c r="T72" i="3"/>
  <c r="T68" i="3"/>
  <c r="P25" i="3"/>
  <c r="D151" i="4" s="1"/>
  <c r="O137" i="3"/>
  <c r="J72" i="4" s="1"/>
  <c r="U25" i="3"/>
  <c r="E151" i="4" s="1"/>
  <c r="L137" i="3"/>
  <c r="G72" i="4" s="1"/>
  <c r="AG163" i="2"/>
  <c r="AE178" i="2"/>
  <c r="AC126" i="2"/>
  <c r="AD126" i="2" s="1"/>
  <c r="AK124" i="2"/>
  <c r="AL124" i="2" s="1"/>
  <c r="AK174" i="2"/>
  <c r="AL174" i="2" s="1"/>
  <c r="AQ130" i="2"/>
  <c r="AS118" i="2"/>
  <c r="Y166" i="2"/>
  <c r="Z166" i="2" s="1"/>
  <c r="AK115" i="2"/>
  <c r="AI130" i="2"/>
  <c r="AI178" i="2"/>
  <c r="AK163" i="2"/>
  <c r="AM178" i="2"/>
  <c r="AK126" i="2"/>
  <c r="AL126" i="2" s="1"/>
  <c r="AG124" i="2"/>
  <c r="AH124" i="2" s="1"/>
  <c r="AJ130" i="2"/>
  <c r="AG174" i="2"/>
  <c r="AH174" i="2" s="1"/>
  <c r="X178" i="2"/>
  <c r="T20" i="3" s="1"/>
  <c r="AC118" i="2"/>
  <c r="AD118" i="2" s="1"/>
  <c r="AK116" i="2"/>
  <c r="AL116" i="2" s="1"/>
  <c r="AQ178" i="2"/>
  <c r="AS166" i="2"/>
  <c r="Y164" i="2"/>
  <c r="Z164" i="2" s="1"/>
  <c r="W130" i="2"/>
  <c r="N20" i="3" s="1"/>
  <c r="Y115" i="2"/>
  <c r="C54" i="9"/>
  <c r="A42" i="13"/>
  <c r="A143" i="13" s="1"/>
  <c r="A150" i="13" s="1"/>
  <c r="C129" i="8"/>
  <c r="B223" i="3"/>
  <c r="C116" i="8"/>
  <c r="C28" i="10" s="1"/>
  <c r="E13" i="7"/>
  <c r="C23" i="8"/>
  <c r="B240" i="8" s="1"/>
  <c r="C15" i="6"/>
  <c r="E26" i="6"/>
  <c r="C17" i="5"/>
  <c r="AK173" i="2"/>
  <c r="AL173" i="2" s="1"/>
  <c r="AC163" i="2"/>
  <c r="AA178" i="2"/>
  <c r="AK119" i="2"/>
  <c r="AL119" i="2" s="1"/>
  <c r="AK117" i="2"/>
  <c r="AL117" i="2" s="1"/>
  <c r="AC167" i="2"/>
  <c r="AD167" i="2" s="1"/>
  <c r="Y167" i="2"/>
  <c r="Z167" i="2" s="1"/>
  <c r="Y165" i="2"/>
  <c r="Z165" i="2" s="1"/>
  <c r="AG126" i="2"/>
  <c r="AH126" i="2" s="1"/>
  <c r="AB130" i="2"/>
  <c r="AC172" i="2"/>
  <c r="AD172" i="2" s="1"/>
  <c r="Y172" i="2"/>
  <c r="Z172" i="2" s="1"/>
  <c r="AF178" i="2"/>
  <c r="AC120" i="2"/>
  <c r="AD120" i="2" s="1"/>
  <c r="AK118" i="2"/>
  <c r="AL118" i="2" s="1"/>
  <c r="Y116" i="2"/>
  <c r="Z116" i="2" s="1"/>
  <c r="AC166" i="2"/>
  <c r="AD166" i="2" s="1"/>
  <c r="AC164" i="2"/>
  <c r="AD164" i="2" s="1"/>
  <c r="AG115" i="2"/>
  <c r="AE130" i="2"/>
  <c r="AG172" i="2"/>
  <c r="AH172" i="2" s="1"/>
  <c r="AJ178" i="2"/>
  <c r="H81" i="3"/>
  <c r="M137" i="3"/>
  <c r="H72" i="4" s="1"/>
  <c r="AK125" i="2"/>
  <c r="AL125" i="2" s="1"/>
  <c r="AG173" i="2"/>
  <c r="AH173" i="2" s="1"/>
  <c r="Y173" i="2"/>
  <c r="Z173" i="2" s="1"/>
  <c r="AN178" i="2"/>
  <c r="Y163" i="2"/>
  <c r="W178" i="2"/>
  <c r="S20" i="3" s="1"/>
  <c r="AC117" i="2"/>
  <c r="AD117" i="2" s="1"/>
  <c r="AK167" i="2"/>
  <c r="AL167" i="2" s="1"/>
  <c r="AC165" i="2"/>
  <c r="AD165" i="2" s="1"/>
  <c r="AC124" i="2"/>
  <c r="AD124" i="2" s="1"/>
  <c r="AF130" i="2"/>
  <c r="AC174" i="2"/>
  <c r="AD174" i="2" s="1"/>
  <c r="AK172" i="2"/>
  <c r="AL172" i="2" s="1"/>
  <c r="AB178" i="2"/>
  <c r="AK120" i="2"/>
  <c r="AL120" i="2" s="1"/>
  <c r="AG116" i="2"/>
  <c r="AH116" i="2" s="1"/>
  <c r="AC168" i="2"/>
  <c r="AD168" i="2" s="1"/>
  <c r="Y168" i="2"/>
  <c r="Z168" i="2" s="1"/>
  <c r="AK166" i="2"/>
  <c r="AL166" i="2" s="1"/>
  <c r="AK164" i="2"/>
  <c r="AL164" i="2" s="1"/>
  <c r="AN130" i="2"/>
  <c r="AA130" i="2"/>
  <c r="AC115" i="2"/>
  <c r="AM130" i="2"/>
  <c r="J81" i="3"/>
  <c r="O81" i="3"/>
  <c r="Q81" i="3"/>
  <c r="P81" i="3"/>
  <c r="I81" i="3"/>
  <c r="S81" i="3"/>
  <c r="M81" i="3"/>
  <c r="R81" i="3"/>
  <c r="N81" i="3"/>
  <c r="L81" i="3"/>
  <c r="K81" i="3"/>
  <c r="O110" i="3"/>
  <c r="J65" i="4" s="1"/>
  <c r="R110" i="3"/>
  <c r="M65" i="4" s="1"/>
  <c r="M110" i="3"/>
  <c r="H65" i="4" s="1"/>
  <c r="Q110" i="3"/>
  <c r="L65" i="4" s="1"/>
  <c r="P110" i="3"/>
  <c r="K65" i="4" s="1"/>
  <c r="S110" i="3"/>
  <c r="N65" i="4" s="1"/>
  <c r="H110" i="3"/>
  <c r="C65" i="4" s="1"/>
  <c r="J110" i="3"/>
  <c r="E65" i="4" s="1"/>
  <c r="K110" i="3"/>
  <c r="F65" i="4" s="1"/>
  <c r="I110" i="3"/>
  <c r="D65" i="4" s="1"/>
  <c r="L110" i="3"/>
  <c r="G65" i="4" s="1"/>
  <c r="I137" i="3"/>
  <c r="D72" i="4" s="1"/>
  <c r="R137" i="3"/>
  <c r="M72" i="4" s="1"/>
  <c r="N137" i="3"/>
  <c r="I72" i="4" s="1"/>
  <c r="J137" i="3"/>
  <c r="E72" i="4" s="1"/>
  <c r="H137" i="3"/>
  <c r="C72" i="4" s="1"/>
  <c r="S137" i="3"/>
  <c r="N72" i="4" s="1"/>
  <c r="Q137" i="3"/>
  <c r="L72" i="4" s="1"/>
  <c r="P137" i="3"/>
  <c r="K72" i="4" s="1"/>
  <c r="K137" i="3"/>
  <c r="F72" i="4" s="1"/>
  <c r="B4" i="12"/>
  <c r="D208" i="3"/>
  <c r="D163" i="4"/>
  <c r="P42" i="4"/>
  <c r="V42" i="4" s="1"/>
  <c r="D205" i="3"/>
  <c r="D160" i="4"/>
  <c r="E204" i="3"/>
  <c r="E159" i="4"/>
  <c r="D202" i="3"/>
  <c r="D157" i="4"/>
  <c r="J41" i="3"/>
  <c r="E202" i="3"/>
  <c r="E157" i="4"/>
  <c r="N41" i="3"/>
  <c r="E206" i="3"/>
  <c r="E161" i="4"/>
  <c r="Q40" i="4"/>
  <c r="W40" i="4" s="1"/>
  <c r="H160" i="4"/>
  <c r="H86" i="8" s="1"/>
  <c r="H205" i="3"/>
  <c r="J27" i="7" s="1"/>
  <c r="D206" i="3"/>
  <c r="D161" i="4"/>
  <c r="P40" i="4"/>
  <c r="V40" i="4" s="1"/>
  <c r="E203" i="3"/>
  <c r="E158" i="4"/>
  <c r="E207" i="3"/>
  <c r="E162" i="4"/>
  <c r="Q41" i="4"/>
  <c r="W41" i="4" s="1"/>
  <c r="T109" i="3"/>
  <c r="T110" i="3" s="1"/>
  <c r="G159" i="4"/>
  <c r="F85" i="8" s="1"/>
  <c r="G204" i="3"/>
  <c r="H26" i="7" s="1"/>
  <c r="T136" i="3"/>
  <c r="T137" i="3" s="1"/>
  <c r="D203" i="3"/>
  <c r="D158" i="4"/>
  <c r="D207" i="3"/>
  <c r="D162" i="4"/>
  <c r="P41" i="4"/>
  <c r="V41" i="4" s="1"/>
  <c r="E208" i="3"/>
  <c r="E163" i="4"/>
  <c r="Q42" i="4"/>
  <c r="W42" i="4" s="1"/>
  <c r="O22" i="3"/>
  <c r="O21" i="3"/>
  <c r="O23" i="3"/>
  <c r="N23" i="3"/>
  <c r="N21" i="3"/>
  <c r="N22" i="3"/>
  <c r="T23" i="3"/>
  <c r="T22" i="3"/>
  <c r="T21" i="3"/>
  <c r="B96" i="4"/>
  <c r="B179" i="4" s="1"/>
  <c r="B54" i="4"/>
  <c r="I18" i="3"/>
  <c r="D39" i="3"/>
  <c r="B60" i="3"/>
  <c r="C163" i="3" s="1"/>
  <c r="S23" i="3"/>
  <c r="S21" i="3"/>
  <c r="S22" i="3"/>
  <c r="N82" i="3"/>
  <c r="I82" i="3"/>
  <c r="S82" i="3"/>
  <c r="R82" i="3"/>
  <c r="L82" i="3"/>
  <c r="O82" i="3"/>
  <c r="M49" i="3"/>
  <c r="J82" i="3"/>
  <c r="K82" i="3"/>
  <c r="Q82" i="3"/>
  <c r="P82" i="3"/>
  <c r="M82" i="3"/>
  <c r="I49" i="3"/>
  <c r="L110" i="9"/>
  <c r="L111" i="9"/>
  <c r="L112" i="9"/>
  <c r="L121" i="9"/>
  <c r="C119" i="9"/>
  <c r="C121" i="9"/>
  <c r="C120" i="9"/>
  <c r="C118" i="9"/>
  <c r="L109" i="9"/>
  <c r="C113" i="9"/>
  <c r="C112" i="9"/>
  <c r="C111" i="9"/>
  <c r="B47" i="13"/>
  <c r="I47" i="8"/>
  <c r="B52" i="8"/>
  <c r="B43" i="7"/>
  <c r="Q52" i="5" l="1"/>
  <c r="G125" i="13"/>
  <c r="R52" i="5" s="1"/>
  <c r="S52" i="5" s="1"/>
  <c r="T52" i="5" s="1"/>
  <c r="Q44" i="5"/>
  <c r="G129" i="13"/>
  <c r="R44" i="5" s="1"/>
  <c r="S44" i="5" s="1"/>
  <c r="T44" i="5" s="1"/>
  <c r="Q47" i="5"/>
  <c r="G132" i="13"/>
  <c r="R47" i="5" s="1"/>
  <c r="S47" i="5" s="1"/>
  <c r="T47" i="5" s="1"/>
  <c r="K51" i="5"/>
  <c r="G91" i="13"/>
  <c r="L51" i="5" s="1"/>
  <c r="M51" i="5" s="1"/>
  <c r="N51" i="5" s="1"/>
  <c r="K47" i="5"/>
  <c r="G99" i="13"/>
  <c r="L47" i="5" s="1"/>
  <c r="M47" i="5" s="1"/>
  <c r="N47" i="5" s="1"/>
  <c r="Q43" i="5"/>
  <c r="G128" i="13"/>
  <c r="R43" i="5" s="1"/>
  <c r="S43" i="5" s="1"/>
  <c r="T43" i="5" s="1"/>
  <c r="Q51" i="5"/>
  <c r="G124" i="13"/>
  <c r="R51" i="5" s="1"/>
  <c r="S51" i="5" s="1"/>
  <c r="T51" i="5" s="1"/>
  <c r="K49" i="5"/>
  <c r="G101" i="13"/>
  <c r="L49" i="5" s="1"/>
  <c r="M49" i="5" s="1"/>
  <c r="N49" i="5" s="1"/>
  <c r="Q50" i="5"/>
  <c r="G123" i="13"/>
  <c r="R50" i="5" s="1"/>
  <c r="S50" i="5" s="1"/>
  <c r="T50" i="5" s="1"/>
  <c r="K46" i="5"/>
  <c r="G98" i="13"/>
  <c r="L46" i="5" s="1"/>
  <c r="M46" i="5" s="1"/>
  <c r="N46" i="5" s="1"/>
  <c r="Q42" i="5"/>
  <c r="G127" i="13"/>
  <c r="R42" i="5" s="1"/>
  <c r="K48" i="5"/>
  <c r="G100" i="13"/>
  <c r="L48" i="5" s="1"/>
  <c r="M48" i="5" s="1"/>
  <c r="N48" i="5" s="1"/>
  <c r="K45" i="5"/>
  <c r="G97" i="13"/>
  <c r="L45" i="5" s="1"/>
  <c r="M45" i="5" s="1"/>
  <c r="N45" i="5" s="1"/>
  <c r="Q45" i="5"/>
  <c r="G130" i="13"/>
  <c r="R45" i="5" s="1"/>
  <c r="S45" i="5" s="1"/>
  <c r="T45" i="5" s="1"/>
  <c r="Q49" i="5"/>
  <c r="G134" i="13"/>
  <c r="R49" i="5" s="1"/>
  <c r="S49" i="5" s="1"/>
  <c r="T49" i="5" s="1"/>
  <c r="K52" i="5"/>
  <c r="G92" i="13"/>
  <c r="L52" i="5" s="1"/>
  <c r="M52" i="5" s="1"/>
  <c r="N52" i="5" s="1"/>
  <c r="K42" i="5"/>
  <c r="G94" i="13"/>
  <c r="L42" i="5" s="1"/>
  <c r="Q53" i="5"/>
  <c r="G126" i="13"/>
  <c r="R53" i="5" s="1"/>
  <c r="S53" i="5" s="1"/>
  <c r="T53" i="5" s="1"/>
  <c r="K50" i="5"/>
  <c r="G90" i="13"/>
  <c r="L50" i="5" s="1"/>
  <c r="M50" i="5" s="1"/>
  <c r="N50" i="5" s="1"/>
  <c r="K44" i="5"/>
  <c r="G96" i="13"/>
  <c r="L44" i="5" s="1"/>
  <c r="M44" i="5" s="1"/>
  <c r="N44" i="5" s="1"/>
  <c r="Q46" i="5"/>
  <c r="G131" i="13"/>
  <c r="R46" i="5" s="1"/>
  <c r="S46" i="5" s="1"/>
  <c r="T46" i="5" s="1"/>
  <c r="Q48" i="5"/>
  <c r="G133" i="13"/>
  <c r="R48" i="5" s="1"/>
  <c r="S48" i="5" s="1"/>
  <c r="T48" i="5" s="1"/>
  <c r="K53" i="5"/>
  <c r="G93" i="13"/>
  <c r="L53" i="5" s="1"/>
  <c r="M53" i="5" s="1"/>
  <c r="N53" i="5" s="1"/>
  <c r="K43" i="5"/>
  <c r="G95" i="13"/>
  <c r="L43" i="5" s="1"/>
  <c r="M43" i="5" s="1"/>
  <c r="N43" i="5" s="1"/>
  <c r="U20" i="3"/>
  <c r="P20" i="3"/>
  <c r="D102" i="13"/>
  <c r="D135" i="13"/>
  <c r="Q103" i="8"/>
  <c r="Q108" i="8" s="1"/>
  <c r="R103" i="8"/>
  <c r="R108" i="8" s="1"/>
  <c r="M103" i="8"/>
  <c r="M108" i="8" s="1"/>
  <c r="I103" i="8"/>
  <c r="O103" i="8"/>
  <c r="O108" i="8" s="1"/>
  <c r="L103" i="8"/>
  <c r="L108" i="8" s="1"/>
  <c r="P103" i="8"/>
  <c r="P108" i="8" s="1"/>
  <c r="N103" i="8"/>
  <c r="N108" i="8" s="1"/>
  <c r="V103" i="8"/>
  <c r="V108" i="8" s="1"/>
  <c r="U103" i="8"/>
  <c r="U108" i="8" s="1"/>
  <c r="K103" i="8"/>
  <c r="K108" i="8" s="1"/>
  <c r="S103" i="8"/>
  <c r="S108" i="8" s="1"/>
  <c r="O193" i="4"/>
  <c r="C197" i="4"/>
  <c r="B65" i="9"/>
  <c r="C90" i="9" s="1"/>
  <c r="B129" i="12"/>
  <c r="B131" i="12" s="1"/>
  <c r="E38" i="4"/>
  <c r="K38" i="4" s="1"/>
  <c r="Q38" i="4"/>
  <c r="W38" i="4" s="1"/>
  <c r="E36" i="4"/>
  <c r="Q36" i="4"/>
  <c r="Q37" i="4"/>
  <c r="W37" i="4" s="1"/>
  <c r="E37" i="4"/>
  <c r="K37" i="4" s="1"/>
  <c r="P39" i="4"/>
  <c r="V39" i="4" s="1"/>
  <c r="D39" i="4"/>
  <c r="J39" i="4" s="1"/>
  <c r="P37" i="4"/>
  <c r="V37" i="4" s="1"/>
  <c r="D37" i="4"/>
  <c r="J37" i="4" s="1"/>
  <c r="D36" i="4"/>
  <c r="P36" i="4"/>
  <c r="B130" i="12"/>
  <c r="B132" i="12" s="1"/>
  <c r="H42" i="8"/>
  <c r="E268" i="8"/>
  <c r="J268" i="8"/>
  <c r="O268" i="8"/>
  <c r="I268" i="8"/>
  <c r="N268" i="8"/>
  <c r="H268" i="8"/>
  <c r="M268" i="8"/>
  <c r="G268" i="8"/>
  <c r="L268" i="8"/>
  <c r="F268" i="8"/>
  <c r="K268" i="8"/>
  <c r="D268" i="8"/>
  <c r="O62" i="4"/>
  <c r="E39" i="12"/>
  <c r="F42" i="8"/>
  <c r="K256" i="8"/>
  <c r="G256" i="8"/>
  <c r="I256" i="8"/>
  <c r="O256" i="8"/>
  <c r="N256" i="8"/>
  <c r="H256" i="8"/>
  <c r="L256" i="8"/>
  <c r="E256" i="8"/>
  <c r="F256" i="8"/>
  <c r="M256" i="8"/>
  <c r="D256" i="8"/>
  <c r="J256" i="8"/>
  <c r="K12" i="12"/>
  <c r="H12" i="12"/>
  <c r="P12" i="12"/>
  <c r="N12" i="12"/>
  <c r="Q12" i="12"/>
  <c r="E173" i="4"/>
  <c r="O12" i="12"/>
  <c r="M12" i="12"/>
  <c r="G12" i="12"/>
  <c r="F12" i="12"/>
  <c r="C71" i="4"/>
  <c r="O69" i="4"/>
  <c r="I12" i="12"/>
  <c r="J12" i="12"/>
  <c r="L12" i="12"/>
  <c r="D173" i="4"/>
  <c r="O64" i="4"/>
  <c r="G173" i="4" s="1"/>
  <c r="E67" i="12"/>
  <c r="E70" i="12"/>
  <c r="E40" i="12"/>
  <c r="E42" i="12"/>
  <c r="B31" i="12"/>
  <c r="D197" i="3"/>
  <c r="H83" i="3"/>
  <c r="E197" i="3"/>
  <c r="J39" i="7"/>
  <c r="C240" i="3"/>
  <c r="C233" i="3"/>
  <c r="H39" i="7"/>
  <c r="C41" i="12"/>
  <c r="I214" i="3"/>
  <c r="P21" i="3"/>
  <c r="L83" i="3"/>
  <c r="Q83" i="3"/>
  <c r="J83" i="3"/>
  <c r="I83" i="3"/>
  <c r="AD163" i="2"/>
  <c r="AD178" i="2" s="1"/>
  <c r="V21" i="3" s="1"/>
  <c r="AC178" i="2"/>
  <c r="AL163" i="2"/>
  <c r="AL178" i="2" s="1"/>
  <c r="V23" i="3" s="1"/>
  <c r="Q22" i="4" s="1"/>
  <c r="W22" i="4" s="1"/>
  <c r="AK178" i="2"/>
  <c r="Z163" i="2"/>
  <c r="Z178" i="2" s="1"/>
  <c r="V20" i="3" s="1"/>
  <c r="Y178" i="2"/>
  <c r="AT118" i="2"/>
  <c r="AT130" i="2" s="1"/>
  <c r="Q25" i="3" s="1"/>
  <c r="P24" i="4" s="1"/>
  <c r="V24" i="4" s="1"/>
  <c r="AS130" i="2"/>
  <c r="AT166" i="2"/>
  <c r="AT178" i="2" s="1"/>
  <c r="V25" i="3" s="1"/>
  <c r="Q24" i="4" s="1"/>
  <c r="W24" i="4" s="1"/>
  <c r="AS178" i="2"/>
  <c r="O83" i="3"/>
  <c r="AD115" i="2"/>
  <c r="AD130" i="2" s="1"/>
  <c r="Q21" i="3" s="1"/>
  <c r="D19" i="4" s="1"/>
  <c r="AC130" i="2"/>
  <c r="AH115" i="2"/>
  <c r="AH130" i="2" s="1"/>
  <c r="Q22" i="3" s="1"/>
  <c r="P21" i="4" s="1"/>
  <c r="V21" i="4" s="1"/>
  <c r="AG130" i="2"/>
  <c r="Y130" i="2"/>
  <c r="Z115" i="2"/>
  <c r="Z130" i="2" s="1"/>
  <c r="Q20" i="3" s="1"/>
  <c r="AL115" i="2"/>
  <c r="AL130" i="2" s="1"/>
  <c r="Q23" i="3" s="1"/>
  <c r="P22" i="4" s="1"/>
  <c r="V22" i="4" s="1"/>
  <c r="AK130" i="2"/>
  <c r="AH163" i="2"/>
  <c r="AH178" i="2" s="1"/>
  <c r="V22" i="3" s="1"/>
  <c r="Q21" i="4" s="1"/>
  <c r="W21" i="4" s="1"/>
  <c r="AG178" i="2"/>
  <c r="D164" i="4"/>
  <c r="E164" i="4"/>
  <c r="N83" i="3"/>
  <c r="P83" i="3"/>
  <c r="R83" i="3"/>
  <c r="M83" i="3"/>
  <c r="K83" i="3"/>
  <c r="S83" i="3"/>
  <c r="C232" i="3"/>
  <c r="C239" i="3"/>
  <c r="E209" i="3"/>
  <c r="E165" i="4"/>
  <c r="D209" i="3"/>
  <c r="W33" i="7"/>
  <c r="G162" i="4"/>
  <c r="F90" i="8" s="1"/>
  <c r="G207" i="3"/>
  <c r="H29" i="7" s="1"/>
  <c r="G218" i="3"/>
  <c r="D214" i="3"/>
  <c r="D218" i="3" s="1"/>
  <c r="H33" i="7"/>
  <c r="H158" i="4"/>
  <c r="H84" i="8" s="1"/>
  <c r="H203" i="3"/>
  <c r="J25" i="7" s="1"/>
  <c r="H161" i="4"/>
  <c r="H89" i="8" s="1"/>
  <c r="H206" i="3"/>
  <c r="J28" i="7" s="1"/>
  <c r="H31" i="8" s="1"/>
  <c r="S33" i="7"/>
  <c r="M33" i="7"/>
  <c r="H163" i="4"/>
  <c r="H91" i="8" s="1"/>
  <c r="H208" i="3"/>
  <c r="J30" i="7" s="1"/>
  <c r="H162" i="4"/>
  <c r="H90" i="8" s="1"/>
  <c r="H207" i="3"/>
  <c r="J29" i="7" s="1"/>
  <c r="G163" i="4"/>
  <c r="F91" i="8" s="1"/>
  <c r="G208" i="3"/>
  <c r="H30" i="7" s="1"/>
  <c r="Q33" i="7"/>
  <c r="O33" i="7"/>
  <c r="P33" i="7"/>
  <c r="R33" i="7"/>
  <c r="H218" i="3"/>
  <c r="J33" i="7"/>
  <c r="H36" i="8" s="1"/>
  <c r="I46" i="9" s="1"/>
  <c r="K46" i="9" s="1"/>
  <c r="E214" i="3"/>
  <c r="E218" i="3" s="1"/>
  <c r="J49" i="3"/>
  <c r="G157" i="4"/>
  <c r="F83" i="8" s="1"/>
  <c r="G202" i="3"/>
  <c r="H24" i="7" s="1"/>
  <c r="G160" i="4"/>
  <c r="F86" i="8" s="1"/>
  <c r="G205" i="3"/>
  <c r="H27" i="7" s="1"/>
  <c r="L33" i="7"/>
  <c r="T82" i="3"/>
  <c r="T83" i="3" s="1"/>
  <c r="U33" i="7"/>
  <c r="T33" i="7"/>
  <c r="N33" i="7"/>
  <c r="V33" i="7"/>
  <c r="G158" i="4"/>
  <c r="F84" i="8" s="1"/>
  <c r="G203" i="3"/>
  <c r="H25" i="7" s="1"/>
  <c r="G161" i="4"/>
  <c r="F89" i="8" s="1"/>
  <c r="G206" i="3"/>
  <c r="H28" i="7" s="1"/>
  <c r="F31" i="8" s="1"/>
  <c r="N49" i="3"/>
  <c r="H157" i="4"/>
  <c r="H83" i="8" s="1"/>
  <c r="H202" i="3"/>
  <c r="J24" i="7" s="1"/>
  <c r="D165" i="4"/>
  <c r="H159" i="4"/>
  <c r="H85" i="8" s="1"/>
  <c r="H204" i="3"/>
  <c r="J26" i="7" s="1"/>
  <c r="U23" i="3"/>
  <c r="U22" i="3"/>
  <c r="U21" i="3"/>
  <c r="P23" i="3"/>
  <c r="P22" i="3"/>
  <c r="B40" i="8"/>
  <c r="B38" i="7"/>
  <c r="B5" i="7"/>
  <c r="B5" i="6"/>
  <c r="D41" i="6"/>
  <c r="D71" i="5"/>
  <c r="F87" i="5" s="1"/>
  <c r="C34" i="5"/>
  <c r="C24" i="5"/>
  <c r="B5" i="5"/>
  <c r="L120" i="9"/>
  <c r="L119" i="9"/>
  <c r="L118" i="9"/>
  <c r="B5" i="4"/>
  <c r="C178" i="3"/>
  <c r="D36" i="7"/>
  <c r="C171" i="3"/>
  <c r="S42" i="5" l="1"/>
  <c r="R54" i="5"/>
  <c r="Q54" i="5"/>
  <c r="M42" i="5"/>
  <c r="L54" i="5"/>
  <c r="K54" i="5"/>
  <c r="E192" i="3"/>
  <c r="E145" i="4"/>
  <c r="D192" i="3"/>
  <c r="D145" i="4"/>
  <c r="P19" i="4"/>
  <c r="V19" i="4" s="1"/>
  <c r="J19" i="4"/>
  <c r="F135" i="13"/>
  <c r="F102" i="13"/>
  <c r="G135" i="13"/>
  <c r="G102" i="13"/>
  <c r="O71" i="4"/>
  <c r="H173" i="4" s="1"/>
  <c r="H97" i="8" s="1"/>
  <c r="H99" i="8" s="1"/>
  <c r="H109" i="8" s="1"/>
  <c r="H122" i="8" s="1"/>
  <c r="I38" i="9" s="1"/>
  <c r="C206" i="4"/>
  <c r="O197" i="4"/>
  <c r="C268" i="8"/>
  <c r="I47" i="9"/>
  <c r="C256" i="8"/>
  <c r="F47" i="9"/>
  <c r="B66" i="9"/>
  <c r="C91" i="9" s="1"/>
  <c r="E139" i="4"/>
  <c r="E43" i="4"/>
  <c r="K36" i="4"/>
  <c r="K43" i="4" s="1"/>
  <c r="Q43" i="4"/>
  <c r="W36" i="4"/>
  <c r="W43" i="4" s="1"/>
  <c r="Q19" i="4"/>
  <c r="W19" i="4" s="1"/>
  <c r="E19" i="4"/>
  <c r="K19" i="4" s="1"/>
  <c r="E18" i="4"/>
  <c r="Q18" i="4"/>
  <c r="D43" i="4"/>
  <c r="J36" i="4"/>
  <c r="J43" i="4" s="1"/>
  <c r="P43" i="4"/>
  <c r="V36" i="4"/>
  <c r="V43" i="4" s="1"/>
  <c r="F93" i="8"/>
  <c r="D18" i="4"/>
  <c r="P18" i="4"/>
  <c r="P256" i="8"/>
  <c r="P268" i="8"/>
  <c r="F88" i="8"/>
  <c r="F97" i="8"/>
  <c r="H88" i="8"/>
  <c r="M58" i="4"/>
  <c r="M77" i="4" s="1"/>
  <c r="D58" i="4"/>
  <c r="D77" i="4" s="1"/>
  <c r="K57" i="4"/>
  <c r="K180" i="4" s="1"/>
  <c r="K184" i="4" s="1"/>
  <c r="S122" i="8" s="1"/>
  <c r="K79" i="4"/>
  <c r="E57" i="4"/>
  <c r="E180" i="4" s="1"/>
  <c r="E184" i="4" s="1"/>
  <c r="M122" i="8" s="1"/>
  <c r="E79" i="4"/>
  <c r="N58" i="4"/>
  <c r="N77" i="4" s="1"/>
  <c r="K58" i="4"/>
  <c r="K77" i="4" s="1"/>
  <c r="J58" i="4"/>
  <c r="J77" i="4" s="1"/>
  <c r="E58" i="4"/>
  <c r="E77" i="4" s="1"/>
  <c r="C58" i="4"/>
  <c r="I57" i="4"/>
  <c r="I180" i="4" s="1"/>
  <c r="I184" i="4" s="1"/>
  <c r="Q122" i="8" s="1"/>
  <c r="I79" i="4"/>
  <c r="F79" i="4"/>
  <c r="F57" i="4"/>
  <c r="F180" i="4" s="1"/>
  <c r="F184" i="4" s="1"/>
  <c r="N122" i="8" s="1"/>
  <c r="C57" i="4"/>
  <c r="C180" i="4" s="1"/>
  <c r="C184" i="4" s="1"/>
  <c r="C79" i="4"/>
  <c r="O55" i="4"/>
  <c r="J79" i="4"/>
  <c r="J57" i="4"/>
  <c r="J180" i="4" s="1"/>
  <c r="J184" i="4" s="1"/>
  <c r="R122" i="8" s="1"/>
  <c r="F58" i="4"/>
  <c r="F77" i="4" s="1"/>
  <c r="I58" i="4"/>
  <c r="I77" i="4" s="1"/>
  <c r="L58" i="4"/>
  <c r="L77" i="4" s="1"/>
  <c r="E12" i="12"/>
  <c r="N79" i="4"/>
  <c r="N57" i="4"/>
  <c r="N180" i="4" s="1"/>
  <c r="N184" i="4" s="1"/>
  <c r="V122" i="8" s="1"/>
  <c r="M57" i="4"/>
  <c r="M180" i="4" s="1"/>
  <c r="M184" i="4" s="1"/>
  <c r="U122" i="8" s="1"/>
  <c r="M79" i="4"/>
  <c r="H79" i="4"/>
  <c r="H57" i="4"/>
  <c r="H180" i="4" s="1"/>
  <c r="H184" i="4" s="1"/>
  <c r="P122" i="8" s="1"/>
  <c r="H58" i="4"/>
  <c r="H77" i="4" s="1"/>
  <c r="G58" i="4"/>
  <c r="G77" i="4" s="1"/>
  <c r="G57" i="4"/>
  <c r="G180" i="4" s="1"/>
  <c r="G184" i="4" s="1"/>
  <c r="O122" i="8" s="1"/>
  <c r="G79" i="4"/>
  <c r="D79" i="4"/>
  <c r="D57" i="4"/>
  <c r="D180" i="4" s="1"/>
  <c r="D184" i="4" s="1"/>
  <c r="L122" i="8" s="1"/>
  <c r="L79" i="4"/>
  <c r="L57" i="4"/>
  <c r="L180" i="4" s="1"/>
  <c r="L184" i="4" s="1"/>
  <c r="T122" i="8" s="1"/>
  <c r="C69" i="12"/>
  <c r="G41" i="12"/>
  <c r="Q41" i="12"/>
  <c r="N41" i="12"/>
  <c r="F41" i="12"/>
  <c r="K41" i="12"/>
  <c r="H41" i="12"/>
  <c r="P41" i="12"/>
  <c r="L41" i="12"/>
  <c r="J41" i="12"/>
  <c r="I41" i="12"/>
  <c r="M41" i="12"/>
  <c r="O41" i="12"/>
  <c r="C147" i="4"/>
  <c r="X20" i="4"/>
  <c r="Y20" i="4" s="1"/>
  <c r="F43" i="7"/>
  <c r="D52" i="8" s="1"/>
  <c r="C87" i="5"/>
  <c r="C43" i="7" s="1"/>
  <c r="I87" i="5"/>
  <c r="D43" i="7" s="1"/>
  <c r="D38" i="7"/>
  <c r="F217" i="3"/>
  <c r="H194" i="3"/>
  <c r="J18" i="7" s="1"/>
  <c r="H26" i="8" s="1"/>
  <c r="H148" i="4"/>
  <c r="H74" i="8" s="1"/>
  <c r="G146" i="4"/>
  <c r="F70" i="8" s="1"/>
  <c r="G193" i="3"/>
  <c r="G151" i="4"/>
  <c r="F77" i="8" s="1"/>
  <c r="G197" i="3"/>
  <c r="H21" i="7" s="1"/>
  <c r="H195" i="3"/>
  <c r="J19" i="7" s="1"/>
  <c r="H27" i="8" s="1"/>
  <c r="H149" i="4"/>
  <c r="H75" i="8" s="1"/>
  <c r="G195" i="3"/>
  <c r="H19" i="7" s="1"/>
  <c r="F27" i="8" s="1"/>
  <c r="G149" i="4"/>
  <c r="F75" i="8" s="1"/>
  <c r="G194" i="3"/>
  <c r="H18" i="7" s="1"/>
  <c r="F26" i="8" s="1"/>
  <c r="G148" i="4"/>
  <c r="F74" i="8" s="1"/>
  <c r="G192" i="3"/>
  <c r="H16" i="7" s="1"/>
  <c r="G145" i="4"/>
  <c r="H151" i="4"/>
  <c r="H77" i="8" s="1"/>
  <c r="H197" i="3"/>
  <c r="J21" i="7" s="1"/>
  <c r="H192" i="3"/>
  <c r="J16" i="7" s="1"/>
  <c r="H145" i="4"/>
  <c r="H69" i="8" s="1"/>
  <c r="H146" i="4"/>
  <c r="H70" i="8" s="1"/>
  <c r="H193" i="3"/>
  <c r="J17" i="7" s="1"/>
  <c r="H164" i="4"/>
  <c r="G164" i="4"/>
  <c r="H209" i="3"/>
  <c r="C225" i="3"/>
  <c r="D195" i="3"/>
  <c r="D149" i="4"/>
  <c r="H165" i="4"/>
  <c r="G209" i="3"/>
  <c r="J34" i="7"/>
  <c r="D193" i="3"/>
  <c r="D146" i="4"/>
  <c r="D152" i="4" s="1"/>
  <c r="D167" i="4" s="1"/>
  <c r="G165" i="4"/>
  <c r="H33" i="8"/>
  <c r="C266" i="8" s="1"/>
  <c r="J31" i="7"/>
  <c r="H34" i="7"/>
  <c r="E195" i="3"/>
  <c r="E149" i="4"/>
  <c r="E193" i="3"/>
  <c r="E146" i="4"/>
  <c r="E152" i="4" s="1"/>
  <c r="E167" i="4" s="1"/>
  <c r="D194" i="3"/>
  <c r="D148" i="4"/>
  <c r="E194" i="3"/>
  <c r="E148" i="4"/>
  <c r="F33" i="8"/>
  <c r="C254" i="8" s="1"/>
  <c r="H31" i="7"/>
  <c r="F33" i="7"/>
  <c r="C214" i="3"/>
  <c r="J71" i="5"/>
  <c r="C173" i="3"/>
  <c r="C37" i="7"/>
  <c r="L20" i="4"/>
  <c r="C20" i="6"/>
  <c r="I139" i="4"/>
  <c r="C41" i="6"/>
  <c r="B5" i="3"/>
  <c r="N42" i="5" l="1"/>
  <c r="N54" i="5" s="1"/>
  <c r="M54" i="5"/>
  <c r="B44" i="13"/>
  <c r="B8" i="13"/>
  <c r="C29" i="9"/>
  <c r="T42" i="5"/>
  <c r="T54" i="5" s="1"/>
  <c r="S54" i="5"/>
  <c r="M93" i="5"/>
  <c r="E93" i="5"/>
  <c r="H38" i="12" s="1"/>
  <c r="C93" i="5"/>
  <c r="D258" i="8" s="1"/>
  <c r="D260" i="8" s="1"/>
  <c r="D93" i="5"/>
  <c r="E258" i="8" s="1"/>
  <c r="E260" i="8" s="1"/>
  <c r="N93" i="5"/>
  <c r="O258" i="8" s="1"/>
  <c r="O260" i="8" s="1"/>
  <c r="O184" i="4"/>
  <c r="N94" i="5"/>
  <c r="C94" i="5"/>
  <c r="E94" i="5"/>
  <c r="D94" i="5"/>
  <c r="M94" i="5"/>
  <c r="P38" i="12"/>
  <c r="N258" i="8"/>
  <c r="N260" i="8" s="1"/>
  <c r="B64" i="12"/>
  <c r="Q64" i="12" s="1"/>
  <c r="C210" i="4"/>
  <c r="O206" i="4"/>
  <c r="O180" i="4"/>
  <c r="D78" i="4"/>
  <c r="G78" i="4"/>
  <c r="F78" i="4"/>
  <c r="E78" i="4"/>
  <c r="L78" i="4"/>
  <c r="H78" i="4"/>
  <c r="N78" i="4"/>
  <c r="C78" i="4"/>
  <c r="I78" i="4"/>
  <c r="M78" i="4"/>
  <c r="K78" i="4"/>
  <c r="J78" i="4"/>
  <c r="B67" i="9"/>
  <c r="C92" i="9" s="1"/>
  <c r="F94" i="8"/>
  <c r="O20" i="4"/>
  <c r="U20" i="4" s="1"/>
  <c r="C20" i="4"/>
  <c r="I20" i="4" s="1"/>
  <c r="F20" i="4"/>
  <c r="H20" i="4" s="1"/>
  <c r="R20" i="4"/>
  <c r="T20" i="4" s="1"/>
  <c r="E25" i="4"/>
  <c r="K18" i="4"/>
  <c r="K25" i="4" s="1"/>
  <c r="W18" i="4"/>
  <c r="F69" i="8"/>
  <c r="F73" i="8" s="1"/>
  <c r="F112" i="8" s="1"/>
  <c r="F119" i="8" s="1"/>
  <c r="B32" i="12" s="1"/>
  <c r="J18" i="4"/>
  <c r="J25" i="4" s="1"/>
  <c r="D25" i="4"/>
  <c r="V18" i="4"/>
  <c r="O36" i="8"/>
  <c r="K160" i="8" s="1"/>
  <c r="K36" i="8"/>
  <c r="G160" i="8" s="1"/>
  <c r="T36" i="8"/>
  <c r="P160" i="8" s="1"/>
  <c r="Q36" i="8"/>
  <c r="M160" i="8" s="1"/>
  <c r="S36" i="8"/>
  <c r="O160" i="8" s="1"/>
  <c r="N36" i="8"/>
  <c r="J160" i="8" s="1"/>
  <c r="R36" i="8"/>
  <c r="N160" i="8" s="1"/>
  <c r="U36" i="8"/>
  <c r="Q160" i="8" s="1"/>
  <c r="M36" i="8"/>
  <c r="I160" i="8" s="1"/>
  <c r="P36" i="8"/>
  <c r="L160" i="8" s="1"/>
  <c r="L36" i="8"/>
  <c r="H160" i="8" s="1"/>
  <c r="V36" i="8"/>
  <c r="R160" i="8" s="1"/>
  <c r="H266" i="8"/>
  <c r="L266" i="8"/>
  <c r="D266" i="8"/>
  <c r="G266" i="8"/>
  <c r="K266" i="8"/>
  <c r="O266" i="8"/>
  <c r="E266" i="8"/>
  <c r="I266" i="8"/>
  <c r="M266" i="8"/>
  <c r="F266" i="8"/>
  <c r="J266" i="8"/>
  <c r="N266" i="8"/>
  <c r="C28" i="9"/>
  <c r="G254" i="8"/>
  <c r="K254" i="8"/>
  <c r="O254" i="8"/>
  <c r="H254" i="8"/>
  <c r="L254" i="8"/>
  <c r="D254" i="8"/>
  <c r="E254" i="8"/>
  <c r="I254" i="8"/>
  <c r="F254" i="8"/>
  <c r="N254" i="8"/>
  <c r="M254" i="8"/>
  <c r="J254" i="8"/>
  <c r="F99" i="8"/>
  <c r="H73" i="8"/>
  <c r="H112" i="8" s="1"/>
  <c r="H93" i="8"/>
  <c r="L76" i="4"/>
  <c r="H76" i="4"/>
  <c r="N76" i="4"/>
  <c r="J76" i="4"/>
  <c r="C76" i="4"/>
  <c r="O57" i="4"/>
  <c r="I76" i="4"/>
  <c r="E76" i="4"/>
  <c r="D76" i="4"/>
  <c r="F76" i="4"/>
  <c r="C85" i="4"/>
  <c r="C84" i="4"/>
  <c r="G76" i="4"/>
  <c r="O79" i="4"/>
  <c r="M76" i="4"/>
  <c r="C77" i="4"/>
  <c r="C173" i="4"/>
  <c r="K76" i="4"/>
  <c r="E41" i="12"/>
  <c r="M69" i="12"/>
  <c r="L69" i="12"/>
  <c r="Q69" i="12"/>
  <c r="F69" i="12"/>
  <c r="H69" i="12"/>
  <c r="G69" i="12"/>
  <c r="P69" i="12"/>
  <c r="K69" i="12"/>
  <c r="J69" i="12"/>
  <c r="I69" i="12"/>
  <c r="N69" i="12"/>
  <c r="O69" i="12"/>
  <c r="C67" i="12"/>
  <c r="C39" i="12"/>
  <c r="F147" i="4"/>
  <c r="D71" i="8" s="1"/>
  <c r="F216" i="3"/>
  <c r="F38" i="7"/>
  <c r="D40" i="8" s="1"/>
  <c r="C217" i="3"/>
  <c r="I217" i="3"/>
  <c r="J52" i="8"/>
  <c r="K43" i="7"/>
  <c r="G152" i="4"/>
  <c r="G167" i="4" s="1"/>
  <c r="H152" i="4"/>
  <c r="F29" i="8"/>
  <c r="H29" i="8"/>
  <c r="I43" i="9" s="1"/>
  <c r="C30" i="9"/>
  <c r="F34" i="7"/>
  <c r="K33" i="7"/>
  <c r="D37" i="7"/>
  <c r="B45" i="13"/>
  <c r="P34" i="7"/>
  <c r="C21" i="6"/>
  <c r="B9" i="13" s="1"/>
  <c r="C39" i="7"/>
  <c r="C36" i="5"/>
  <c r="F258" i="8" l="1"/>
  <c r="F260" i="8" s="1"/>
  <c r="E9" i="13"/>
  <c r="B14" i="13"/>
  <c r="E8" i="13"/>
  <c r="B13" i="13" s="1"/>
  <c r="B19" i="13" s="1"/>
  <c r="F38" i="12"/>
  <c r="B51" i="13"/>
  <c r="G38" i="12"/>
  <c r="Q38" i="12"/>
  <c r="U48" i="5"/>
  <c r="U49" i="5"/>
  <c r="U45" i="5"/>
  <c r="U52" i="5"/>
  <c r="U53" i="5"/>
  <c r="U42" i="5"/>
  <c r="U43" i="5"/>
  <c r="U54" i="5"/>
  <c r="U47" i="5"/>
  <c r="U46" i="5"/>
  <c r="U51" i="5"/>
  <c r="U50" i="5"/>
  <c r="U44" i="5"/>
  <c r="O43" i="5"/>
  <c r="O47" i="5"/>
  <c r="O51" i="5"/>
  <c r="O42" i="5"/>
  <c r="O49" i="5"/>
  <c r="O46" i="5"/>
  <c r="O44" i="5"/>
  <c r="O48" i="5"/>
  <c r="O52" i="5"/>
  <c r="O45" i="5"/>
  <c r="O53" i="5"/>
  <c r="O50" i="5"/>
  <c r="L64" i="12"/>
  <c r="B48" i="13"/>
  <c r="P66" i="12"/>
  <c r="N270" i="8"/>
  <c r="N272" i="8" s="1"/>
  <c r="F66" i="12"/>
  <c r="D270" i="8"/>
  <c r="D272" i="8" s="1"/>
  <c r="Q66" i="12"/>
  <c r="O270" i="8"/>
  <c r="O272" i="8" s="1"/>
  <c r="G66" i="12"/>
  <c r="E270" i="8"/>
  <c r="E272" i="8" s="1"/>
  <c r="H66" i="12"/>
  <c r="F270" i="8"/>
  <c r="F272" i="8" s="1"/>
  <c r="J64" i="12"/>
  <c r="P64" i="12"/>
  <c r="C83" i="4"/>
  <c r="C33" i="7" s="1"/>
  <c r="H64" i="12"/>
  <c r="G64" i="12"/>
  <c r="O64" i="12"/>
  <c r="I64" i="12"/>
  <c r="K64" i="12"/>
  <c r="N64" i="12"/>
  <c r="F64" i="12"/>
  <c r="M64" i="12"/>
  <c r="O210" i="4"/>
  <c r="K122" i="8"/>
  <c r="H83" i="4"/>
  <c r="B68" i="9"/>
  <c r="C93" i="9" s="1"/>
  <c r="F43" i="8"/>
  <c r="F43" i="9"/>
  <c r="P266" i="8"/>
  <c r="H43" i="8"/>
  <c r="C265" i="8"/>
  <c r="B46" i="13"/>
  <c r="C62" i="13" s="1"/>
  <c r="D62" i="13" s="1"/>
  <c r="C253" i="8"/>
  <c r="F109" i="8"/>
  <c r="F122" i="8" s="1"/>
  <c r="H94" i="8"/>
  <c r="O76" i="4"/>
  <c r="F173" i="4"/>
  <c r="D97" i="8" s="1"/>
  <c r="H84" i="4"/>
  <c r="H85" i="4"/>
  <c r="C12" i="12"/>
  <c r="H119" i="8"/>
  <c r="B60" i="12" s="1"/>
  <c r="F60" i="12" s="1"/>
  <c r="F36" i="9"/>
  <c r="P32" i="12"/>
  <c r="Q32" i="12"/>
  <c r="L32" i="12"/>
  <c r="H32" i="12"/>
  <c r="J32" i="12"/>
  <c r="M32" i="12"/>
  <c r="K32" i="12"/>
  <c r="I32" i="12"/>
  <c r="O32" i="12"/>
  <c r="G32" i="12"/>
  <c r="N32" i="12"/>
  <c r="F32" i="12"/>
  <c r="E69" i="12"/>
  <c r="C65" i="12"/>
  <c r="C37" i="12"/>
  <c r="J71" i="8"/>
  <c r="I147" i="4"/>
  <c r="H167" i="4"/>
  <c r="U52" i="8"/>
  <c r="S52" i="8"/>
  <c r="N52" i="8"/>
  <c r="V52" i="8"/>
  <c r="K52" i="8"/>
  <c r="T52" i="8"/>
  <c r="L52" i="8"/>
  <c r="R52" i="8"/>
  <c r="P52" i="8"/>
  <c r="I52" i="8"/>
  <c r="M52" i="8"/>
  <c r="O52" i="8"/>
  <c r="Q52" i="8"/>
  <c r="K38" i="7"/>
  <c r="F37" i="7"/>
  <c r="D39" i="8" s="1"/>
  <c r="M244" i="8" s="1"/>
  <c r="C216" i="3"/>
  <c r="C218" i="3" s="1"/>
  <c r="F226" i="3"/>
  <c r="K226" i="3"/>
  <c r="L226" i="3"/>
  <c r="J226" i="3"/>
  <c r="O226" i="3"/>
  <c r="D226" i="3"/>
  <c r="N226" i="3"/>
  <c r="I226" i="3"/>
  <c r="E226" i="3"/>
  <c r="G226" i="3"/>
  <c r="H226" i="3"/>
  <c r="M226" i="3"/>
  <c r="I216" i="3"/>
  <c r="F218" i="3"/>
  <c r="I218" i="3" s="1"/>
  <c r="M43" i="7"/>
  <c r="O43" i="7"/>
  <c r="W43" i="7"/>
  <c r="V43" i="7"/>
  <c r="L43" i="7"/>
  <c r="Q43" i="7"/>
  <c r="N43" i="7"/>
  <c r="U43" i="7"/>
  <c r="T43" i="7"/>
  <c r="S43" i="7"/>
  <c r="P43" i="7"/>
  <c r="R43" i="7"/>
  <c r="J35" i="8"/>
  <c r="AM64" i="2"/>
  <c r="AM159" i="2"/>
  <c r="AM111" i="2"/>
  <c r="D39" i="7"/>
  <c r="U24" i="3"/>
  <c r="E150" i="4" s="1"/>
  <c r="E153" i="4" s="1"/>
  <c r="E168" i="4" s="1"/>
  <c r="P24" i="3"/>
  <c r="D150" i="4" s="1"/>
  <c r="D153" i="4" s="1"/>
  <c r="D168" i="4" s="1"/>
  <c r="D34" i="7"/>
  <c r="L34" i="7"/>
  <c r="Q34" i="7"/>
  <c r="N34" i="7"/>
  <c r="T34" i="7"/>
  <c r="U34" i="7"/>
  <c r="R34" i="7"/>
  <c r="O34" i="7"/>
  <c r="V34" i="7"/>
  <c r="S34" i="7"/>
  <c r="M34" i="7"/>
  <c r="W34" i="7"/>
  <c r="D66" i="5"/>
  <c r="F86" i="5" s="1"/>
  <c r="C61" i="13" l="1"/>
  <c r="D61" i="13" s="1"/>
  <c r="C51" i="13"/>
  <c r="J69" i="13"/>
  <c r="E36" i="6" s="1"/>
  <c r="C128" i="8"/>
  <c r="J62" i="13"/>
  <c r="E29" i="6" s="1"/>
  <c r="J59" i="13"/>
  <c r="E38" i="6" s="1"/>
  <c r="J58" i="13"/>
  <c r="E37" i="6" s="1"/>
  <c r="J67" i="13"/>
  <c r="E34" i="6" s="1"/>
  <c r="J65" i="13"/>
  <c r="E32" i="6" s="1"/>
  <c r="J66" i="13"/>
  <c r="E33" i="6" s="1"/>
  <c r="J63" i="13"/>
  <c r="E30" i="6" s="1"/>
  <c r="J60" i="13"/>
  <c r="E39" i="6" s="1"/>
  <c r="J64" i="13"/>
  <c r="E31" i="6" s="1"/>
  <c r="J68" i="13"/>
  <c r="E35" i="6" s="1"/>
  <c r="J61" i="13"/>
  <c r="E40" i="6" s="1"/>
  <c r="F63" i="13"/>
  <c r="F64" i="13"/>
  <c r="F65" i="13"/>
  <c r="F58" i="13"/>
  <c r="F66" i="13"/>
  <c r="F59" i="13"/>
  <c r="F67" i="13"/>
  <c r="F69" i="13"/>
  <c r="F62" i="13"/>
  <c r="F60" i="13"/>
  <c r="F68" i="13"/>
  <c r="F61" i="13"/>
  <c r="H129" i="13"/>
  <c r="I129" i="13" s="1"/>
  <c r="H125" i="13"/>
  <c r="I125" i="13" s="1"/>
  <c r="H130" i="13"/>
  <c r="I130" i="13" s="1"/>
  <c r="H126" i="13"/>
  <c r="I126" i="13" s="1"/>
  <c r="H132" i="13"/>
  <c r="I132" i="13" s="1"/>
  <c r="H128" i="13"/>
  <c r="I128" i="13" s="1"/>
  <c r="H131" i="13"/>
  <c r="I131" i="13" s="1"/>
  <c r="H123" i="13"/>
  <c r="I123" i="13" s="1"/>
  <c r="H127" i="13"/>
  <c r="I127" i="13" s="1"/>
  <c r="H133" i="13"/>
  <c r="I133" i="13" s="1"/>
  <c r="H134" i="13"/>
  <c r="I134" i="13" s="1"/>
  <c r="H124" i="13"/>
  <c r="I124" i="13" s="1"/>
  <c r="H100" i="13"/>
  <c r="I100" i="13" s="1"/>
  <c r="H101" i="13"/>
  <c r="I101" i="13" s="1"/>
  <c r="H91" i="13"/>
  <c r="I91" i="13" s="1"/>
  <c r="H94" i="13"/>
  <c r="I94" i="13" s="1"/>
  <c r="H95" i="13"/>
  <c r="I95" i="13" s="1"/>
  <c r="H90" i="13"/>
  <c r="I90" i="13" s="1"/>
  <c r="H99" i="13"/>
  <c r="I99" i="13" s="1"/>
  <c r="H96" i="13"/>
  <c r="I96" i="13" s="1"/>
  <c r="H92" i="13"/>
  <c r="I92" i="13" s="1"/>
  <c r="H97" i="13"/>
  <c r="I97" i="13" s="1"/>
  <c r="H93" i="13"/>
  <c r="I93" i="13" s="1"/>
  <c r="H98" i="13"/>
  <c r="I98" i="13" s="1"/>
  <c r="O54" i="5"/>
  <c r="C69" i="13"/>
  <c r="D69" i="13" s="1"/>
  <c r="C68" i="13"/>
  <c r="D68" i="13" s="1"/>
  <c r="C64" i="13"/>
  <c r="D64" i="13" s="1"/>
  <c r="C60" i="13"/>
  <c r="D60" i="13" s="1"/>
  <c r="B16" i="13"/>
  <c r="C65" i="13"/>
  <c r="D65" i="13" s="1"/>
  <c r="C67" i="13"/>
  <c r="D67" i="13" s="1"/>
  <c r="C63" i="13"/>
  <c r="D63" i="13" s="1"/>
  <c r="C59" i="13"/>
  <c r="D59" i="13" s="1"/>
  <c r="C58" i="13"/>
  <c r="D58" i="13" s="1"/>
  <c r="C66" i="13"/>
  <c r="D66" i="13" s="1"/>
  <c r="E64" i="12"/>
  <c r="B69" i="9"/>
  <c r="C94" i="9" s="1"/>
  <c r="K244" i="8"/>
  <c r="D42" i="8"/>
  <c r="J42" i="8" s="1"/>
  <c r="H244" i="8"/>
  <c r="L244" i="8"/>
  <c r="G244" i="8"/>
  <c r="N244" i="8"/>
  <c r="I244" i="8"/>
  <c r="J244" i="8"/>
  <c r="D244" i="8"/>
  <c r="E244" i="8"/>
  <c r="O244" i="8"/>
  <c r="F244" i="8"/>
  <c r="I35" i="8"/>
  <c r="J36" i="8"/>
  <c r="D160" i="8" s="1"/>
  <c r="H265" i="8"/>
  <c r="H269" i="8" s="1"/>
  <c r="L265" i="8"/>
  <c r="L269" i="8" s="1"/>
  <c r="D265" i="8"/>
  <c r="F265" i="8"/>
  <c r="F269" i="8" s="1"/>
  <c r="K265" i="8"/>
  <c r="K269" i="8" s="1"/>
  <c r="E265" i="8"/>
  <c r="E269" i="8" s="1"/>
  <c r="I265" i="8"/>
  <c r="I269" i="8" s="1"/>
  <c r="M265" i="8"/>
  <c r="M269" i="8" s="1"/>
  <c r="J265" i="8"/>
  <c r="J269" i="8" s="1"/>
  <c r="N265" i="8"/>
  <c r="N269" i="8" s="1"/>
  <c r="G265" i="8"/>
  <c r="G269" i="8" s="1"/>
  <c r="O265" i="8"/>
  <c r="O269" i="8" s="1"/>
  <c r="C269" i="8"/>
  <c r="G253" i="8"/>
  <c r="K253" i="8"/>
  <c r="O253" i="8"/>
  <c r="L253" i="8"/>
  <c r="D253" i="8"/>
  <c r="E253" i="8"/>
  <c r="I253" i="8"/>
  <c r="M253" i="8"/>
  <c r="J253" i="8"/>
  <c r="C257" i="8"/>
  <c r="H253" i="8"/>
  <c r="F253" i="8"/>
  <c r="N253" i="8"/>
  <c r="B36" i="12"/>
  <c r="Q36" i="12" s="1"/>
  <c r="F38" i="9"/>
  <c r="D99" i="8"/>
  <c r="V97" i="8"/>
  <c r="V99" i="8" s="1"/>
  <c r="V109" i="8" s="1"/>
  <c r="Q97" i="8"/>
  <c r="Q99" i="8" s="1"/>
  <c r="Q109" i="8" s="1"/>
  <c r="K97" i="8"/>
  <c r="K99" i="8" s="1"/>
  <c r="K109" i="8" s="1"/>
  <c r="P97" i="8"/>
  <c r="P99" i="8" s="1"/>
  <c r="P109" i="8" s="1"/>
  <c r="S97" i="8"/>
  <c r="S99" i="8" s="1"/>
  <c r="S109" i="8" s="1"/>
  <c r="N97" i="8"/>
  <c r="N99" i="8" s="1"/>
  <c r="N109" i="8" s="1"/>
  <c r="T97" i="8"/>
  <c r="T99" i="8" s="1"/>
  <c r="T109" i="8" s="1"/>
  <c r="M97" i="8"/>
  <c r="M99" i="8" s="1"/>
  <c r="M109" i="8" s="1"/>
  <c r="R97" i="8"/>
  <c r="R99" i="8" s="1"/>
  <c r="R109" i="8" s="1"/>
  <c r="L97" i="8"/>
  <c r="L99" i="8" s="1"/>
  <c r="L109" i="8" s="1"/>
  <c r="O97" i="8"/>
  <c r="O99" i="8" s="1"/>
  <c r="O109" i="8" s="1"/>
  <c r="U97" i="8"/>
  <c r="U99" i="8" s="1"/>
  <c r="U109" i="8" s="1"/>
  <c r="J97" i="8"/>
  <c r="I36" i="9"/>
  <c r="H60" i="12"/>
  <c r="N60" i="12"/>
  <c r="P60" i="12"/>
  <c r="L60" i="12"/>
  <c r="I60" i="12"/>
  <c r="K60" i="12"/>
  <c r="O60" i="12"/>
  <c r="Q60" i="12"/>
  <c r="J60" i="12"/>
  <c r="G60" i="12"/>
  <c r="M60" i="12"/>
  <c r="D24" i="6"/>
  <c r="E24" i="6"/>
  <c r="E32" i="12"/>
  <c r="J40" i="8"/>
  <c r="T40" i="8" s="1"/>
  <c r="C15" i="12"/>
  <c r="H65" i="12"/>
  <c r="H74" i="12" s="1"/>
  <c r="L65" i="12"/>
  <c r="P65" i="12"/>
  <c r="P74" i="12" s="1"/>
  <c r="I65" i="12"/>
  <c r="M65" i="12"/>
  <c r="Q65" i="12"/>
  <c r="Q74" i="12" s="1"/>
  <c r="J65" i="12"/>
  <c r="N65" i="12"/>
  <c r="F65" i="12"/>
  <c r="F74" i="12" s="1"/>
  <c r="G65" i="12"/>
  <c r="G74" i="12" s="1"/>
  <c r="K65" i="12"/>
  <c r="O65" i="12"/>
  <c r="I37" i="12"/>
  <c r="M37" i="12"/>
  <c r="Q37" i="12"/>
  <c r="Q46" i="12" s="1"/>
  <c r="J37" i="12"/>
  <c r="N37" i="12"/>
  <c r="F37" i="12"/>
  <c r="F46" i="12" s="1"/>
  <c r="G37" i="12"/>
  <c r="G46" i="12" s="1"/>
  <c r="K37" i="12"/>
  <c r="O37" i="12"/>
  <c r="H37" i="12"/>
  <c r="H46" i="12" s="1"/>
  <c r="L37" i="12"/>
  <c r="P37" i="12"/>
  <c r="P46" i="12" s="1"/>
  <c r="N71" i="8"/>
  <c r="M71" i="8"/>
  <c r="P71" i="8"/>
  <c r="U71" i="8"/>
  <c r="Q71" i="8"/>
  <c r="S71" i="8"/>
  <c r="I71" i="8"/>
  <c r="L71" i="8"/>
  <c r="V71" i="8"/>
  <c r="K71" i="8"/>
  <c r="O71" i="8"/>
  <c r="R71" i="8"/>
  <c r="T71" i="8"/>
  <c r="C226" i="3"/>
  <c r="S38" i="7"/>
  <c r="L38" i="7"/>
  <c r="V38" i="7"/>
  <c r="W38" i="7"/>
  <c r="P38" i="7"/>
  <c r="U38" i="7"/>
  <c r="N38" i="7"/>
  <c r="M38" i="7"/>
  <c r="O38" i="7"/>
  <c r="T38" i="7"/>
  <c r="R38" i="7"/>
  <c r="Q38" i="7"/>
  <c r="J66" i="5"/>
  <c r="C14" i="12"/>
  <c r="F39" i="7"/>
  <c r="K37" i="7"/>
  <c r="P26" i="3"/>
  <c r="D196" i="3"/>
  <c r="D198" i="3" s="1"/>
  <c r="D220" i="3" s="1"/>
  <c r="U26" i="3"/>
  <c r="E196" i="3"/>
  <c r="E198" i="3" s="1"/>
  <c r="E220" i="3" s="1"/>
  <c r="AO124" i="2"/>
  <c r="AO129" i="2"/>
  <c r="AO118" i="2"/>
  <c r="AO119" i="2"/>
  <c r="AO117" i="2"/>
  <c r="AO115" i="2"/>
  <c r="AO121" i="2"/>
  <c r="AO122" i="2"/>
  <c r="AO123" i="2"/>
  <c r="AO128" i="2"/>
  <c r="AO125" i="2"/>
  <c r="AO116" i="2"/>
  <c r="AO126" i="2"/>
  <c r="AO127" i="2"/>
  <c r="AO120" i="2"/>
  <c r="AO166" i="2"/>
  <c r="AO175" i="2"/>
  <c r="AO170" i="2"/>
  <c r="AO174" i="2"/>
  <c r="AO176" i="2"/>
  <c r="AO177" i="2"/>
  <c r="AO171" i="2"/>
  <c r="AO172" i="2"/>
  <c r="AO173" i="2"/>
  <c r="AO167" i="2"/>
  <c r="AO164" i="2"/>
  <c r="AO165" i="2"/>
  <c r="AO168" i="2"/>
  <c r="AO169" i="2"/>
  <c r="AO163" i="2"/>
  <c r="AO71" i="2"/>
  <c r="AP71" i="2" s="1"/>
  <c r="AO81" i="2"/>
  <c r="AO80" i="2"/>
  <c r="AO82" i="2"/>
  <c r="AO69" i="2"/>
  <c r="AP69" i="2" s="1"/>
  <c r="AO76" i="2"/>
  <c r="AP76" i="2" s="1"/>
  <c r="AO70" i="2"/>
  <c r="AP70" i="2" s="1"/>
  <c r="AO75" i="2"/>
  <c r="AP75" i="2" s="1"/>
  <c r="C34" i="7"/>
  <c r="C132" i="9"/>
  <c r="D132" i="9" s="1"/>
  <c r="K34" i="7"/>
  <c r="C53" i="7" s="1"/>
  <c r="M20" i="4"/>
  <c r="E42" i="5" l="1"/>
  <c r="G62" i="13"/>
  <c r="F42" i="5" s="1"/>
  <c r="E43" i="5"/>
  <c r="G63" i="13"/>
  <c r="F43" i="5" s="1"/>
  <c r="G43" i="5" s="1"/>
  <c r="H43" i="5" s="1"/>
  <c r="E44" i="5"/>
  <c r="G64" i="13"/>
  <c r="F44" i="5" s="1"/>
  <c r="G44" i="5" s="1"/>
  <c r="H44" i="5" s="1"/>
  <c r="E49" i="5"/>
  <c r="G69" i="13"/>
  <c r="F49" i="5" s="1"/>
  <c r="G49" i="5" s="1"/>
  <c r="H49" i="5" s="1"/>
  <c r="E47" i="5"/>
  <c r="G67" i="13"/>
  <c r="F47" i="5" s="1"/>
  <c r="G47" i="5" s="1"/>
  <c r="H47" i="5" s="1"/>
  <c r="E51" i="5"/>
  <c r="G59" i="13"/>
  <c r="F51" i="5" s="1"/>
  <c r="G51" i="5" s="1"/>
  <c r="H51" i="5" s="1"/>
  <c r="F29" i="6"/>
  <c r="E41" i="6"/>
  <c r="E46" i="5"/>
  <c r="G66" i="13"/>
  <c r="F46" i="5" s="1"/>
  <c r="G46" i="5" s="1"/>
  <c r="H46" i="5" s="1"/>
  <c r="E53" i="5"/>
  <c r="G61" i="13"/>
  <c r="F53" i="5" s="1"/>
  <c r="G53" i="5" s="1"/>
  <c r="H53" i="5" s="1"/>
  <c r="E50" i="5"/>
  <c r="G58" i="13"/>
  <c r="F50" i="5" s="1"/>
  <c r="G50" i="5" s="1"/>
  <c r="H50" i="5" s="1"/>
  <c r="E48" i="5"/>
  <c r="G68" i="13"/>
  <c r="F48" i="5" s="1"/>
  <c r="G48" i="5" s="1"/>
  <c r="H48" i="5" s="1"/>
  <c r="E45" i="5"/>
  <c r="G65" i="13"/>
  <c r="F45" i="5" s="1"/>
  <c r="G45" i="5" s="1"/>
  <c r="H45" i="5" s="1"/>
  <c r="E52" i="5"/>
  <c r="G60" i="13"/>
  <c r="F52" i="5" s="1"/>
  <c r="G52" i="5" s="1"/>
  <c r="H52" i="5" s="1"/>
  <c r="M98" i="13"/>
  <c r="K98" i="13"/>
  <c r="M94" i="13"/>
  <c r="K94" i="13"/>
  <c r="M123" i="13"/>
  <c r="K123" i="13"/>
  <c r="K37" i="6" s="1"/>
  <c r="M93" i="13"/>
  <c r="K93" i="13"/>
  <c r="M91" i="13"/>
  <c r="K91" i="13"/>
  <c r="M131" i="13"/>
  <c r="K131" i="13"/>
  <c r="M97" i="13"/>
  <c r="K97" i="13"/>
  <c r="M101" i="13"/>
  <c r="K101" i="13"/>
  <c r="M128" i="13"/>
  <c r="K128" i="13"/>
  <c r="M92" i="13"/>
  <c r="K92" i="13"/>
  <c r="M100" i="13"/>
  <c r="K100" i="13"/>
  <c r="M132" i="13"/>
  <c r="K132" i="13"/>
  <c r="M96" i="13"/>
  <c r="K96" i="13"/>
  <c r="M124" i="13"/>
  <c r="K124" i="13"/>
  <c r="K38" i="6" s="1"/>
  <c r="M126" i="13"/>
  <c r="K126" i="13"/>
  <c r="K40" i="6" s="1"/>
  <c r="M99" i="13"/>
  <c r="K99" i="13"/>
  <c r="M134" i="13"/>
  <c r="K134" i="13"/>
  <c r="M130" i="13"/>
  <c r="K130" i="13"/>
  <c r="M90" i="13"/>
  <c r="K90" i="13"/>
  <c r="M133" i="13"/>
  <c r="K133" i="13"/>
  <c r="M125" i="13"/>
  <c r="K125" i="13"/>
  <c r="K39" i="6" s="1"/>
  <c r="M95" i="13"/>
  <c r="K95" i="13"/>
  <c r="M127" i="13"/>
  <c r="K127" i="13"/>
  <c r="M129" i="13"/>
  <c r="K129" i="13"/>
  <c r="C34" i="13"/>
  <c r="P114" i="12"/>
  <c r="C32" i="13"/>
  <c r="C30" i="13"/>
  <c r="C36" i="13"/>
  <c r="H114" i="12"/>
  <c r="F114" i="12"/>
  <c r="G114" i="12"/>
  <c r="Q114" i="12"/>
  <c r="F32" i="13"/>
  <c r="F37" i="13"/>
  <c r="C33" i="13"/>
  <c r="C28" i="13"/>
  <c r="C31" i="13"/>
  <c r="C35" i="13"/>
  <c r="C29" i="13"/>
  <c r="C37" i="13"/>
  <c r="C27" i="13"/>
  <c r="C26" i="13"/>
  <c r="B70" i="9"/>
  <c r="C95" i="9" s="1"/>
  <c r="C244" i="8"/>
  <c r="P244" i="8"/>
  <c r="F36" i="12"/>
  <c r="F98" i="12"/>
  <c r="H98" i="12"/>
  <c r="G98" i="12"/>
  <c r="Q98" i="12"/>
  <c r="P98" i="12"/>
  <c r="C23" i="6"/>
  <c r="F273" i="8"/>
  <c r="E273" i="8"/>
  <c r="O273" i="8"/>
  <c r="I42" i="8"/>
  <c r="N273" i="8"/>
  <c r="D269" i="8"/>
  <c r="P265" i="8"/>
  <c r="I36" i="8"/>
  <c r="G36" i="12"/>
  <c r="K36" i="12"/>
  <c r="M36" i="12"/>
  <c r="N36" i="12"/>
  <c r="I36" i="12"/>
  <c r="J36" i="12"/>
  <c r="O36" i="12"/>
  <c r="L36" i="12"/>
  <c r="H36" i="12"/>
  <c r="P36" i="12"/>
  <c r="J99" i="8"/>
  <c r="D109" i="8"/>
  <c r="D122" i="8" s="1"/>
  <c r="C38" i="9" s="1"/>
  <c r="K38" i="9" s="1"/>
  <c r="I97" i="8"/>
  <c r="R40" i="8"/>
  <c r="Q40" i="8"/>
  <c r="M40" i="8"/>
  <c r="L40" i="8"/>
  <c r="N40" i="8"/>
  <c r="K40" i="8"/>
  <c r="U40" i="8"/>
  <c r="E60" i="12"/>
  <c r="S40" i="8"/>
  <c r="O40" i="8"/>
  <c r="I40" i="8"/>
  <c r="P40" i="8"/>
  <c r="V40" i="8"/>
  <c r="K14" i="12"/>
  <c r="N14" i="12"/>
  <c r="Q14" i="12"/>
  <c r="J14" i="12"/>
  <c r="I14" i="12"/>
  <c r="H14" i="12"/>
  <c r="M14" i="12"/>
  <c r="G14" i="12"/>
  <c r="O14" i="12"/>
  <c r="L14" i="12"/>
  <c r="P14" i="12"/>
  <c r="F14" i="12"/>
  <c r="G15" i="12"/>
  <c r="Q15" i="12"/>
  <c r="I15" i="12"/>
  <c r="M15" i="12"/>
  <c r="N15" i="12"/>
  <c r="J15" i="12"/>
  <c r="F15" i="12"/>
  <c r="P15" i="12"/>
  <c r="O15" i="12"/>
  <c r="L15" i="12"/>
  <c r="H15" i="12"/>
  <c r="K15" i="12"/>
  <c r="E65" i="12"/>
  <c r="E37" i="12"/>
  <c r="J73" i="5"/>
  <c r="J39" i="8"/>
  <c r="O37" i="7"/>
  <c r="O39" i="7" s="1"/>
  <c r="L37" i="7"/>
  <c r="L39" i="7" s="1"/>
  <c r="Q37" i="7"/>
  <c r="Q39" i="7" s="1"/>
  <c r="M37" i="7"/>
  <c r="M39" i="7" s="1"/>
  <c r="P37" i="7"/>
  <c r="P39" i="7" s="1"/>
  <c r="R37" i="7"/>
  <c r="R39" i="7" s="1"/>
  <c r="U37" i="7"/>
  <c r="U39" i="7" s="1"/>
  <c r="T37" i="7"/>
  <c r="T39" i="7" s="1"/>
  <c r="S37" i="7"/>
  <c r="S39" i="7" s="1"/>
  <c r="W37" i="7"/>
  <c r="W39" i="7" s="1"/>
  <c r="N37" i="7"/>
  <c r="N39" i="7" s="1"/>
  <c r="V37" i="7"/>
  <c r="V39" i="7" s="1"/>
  <c r="K39" i="7"/>
  <c r="C55" i="7" s="1"/>
  <c r="F42" i="7"/>
  <c r="D51" i="8" s="1"/>
  <c r="C86" i="5"/>
  <c r="I86" i="5"/>
  <c r="D42" i="7" s="1"/>
  <c r="F160" i="8"/>
  <c r="AP82" i="2"/>
  <c r="AV82" i="2" s="1"/>
  <c r="AU82" i="2"/>
  <c r="AP163" i="2"/>
  <c r="AO178" i="2"/>
  <c r="AU163" i="2"/>
  <c r="AP164" i="2"/>
  <c r="AV164" i="2" s="1"/>
  <c r="AU164" i="2"/>
  <c r="AP171" i="2"/>
  <c r="AV171" i="2" s="1"/>
  <c r="AU171" i="2"/>
  <c r="AP170" i="2"/>
  <c r="AV170" i="2" s="1"/>
  <c r="AU170" i="2"/>
  <c r="AP127" i="2"/>
  <c r="AV127" i="2" s="1"/>
  <c r="AU127" i="2"/>
  <c r="AP128" i="2"/>
  <c r="AV128" i="2" s="1"/>
  <c r="AU128" i="2"/>
  <c r="AP115" i="2"/>
  <c r="AO130" i="2"/>
  <c r="AU115" i="2"/>
  <c r="AP129" i="2"/>
  <c r="AV129" i="2" s="1"/>
  <c r="AU129" i="2"/>
  <c r="AP80" i="2"/>
  <c r="AV80" i="2" s="1"/>
  <c r="AU80" i="2"/>
  <c r="AP169" i="2"/>
  <c r="AV169" i="2" s="1"/>
  <c r="AU169" i="2"/>
  <c r="AP167" i="2"/>
  <c r="AV167" i="2" s="1"/>
  <c r="AU167" i="2"/>
  <c r="AP177" i="2"/>
  <c r="AV177" i="2" s="1"/>
  <c r="AU177" i="2"/>
  <c r="AP175" i="2"/>
  <c r="AV175" i="2" s="1"/>
  <c r="AU175" i="2"/>
  <c r="AP126" i="2"/>
  <c r="AV126" i="2" s="1"/>
  <c r="AU126" i="2"/>
  <c r="AP123" i="2"/>
  <c r="AV123" i="2" s="1"/>
  <c r="AU123" i="2"/>
  <c r="AP117" i="2"/>
  <c r="AV117" i="2" s="1"/>
  <c r="AU117" i="2"/>
  <c r="AP124" i="2"/>
  <c r="AV124" i="2" s="1"/>
  <c r="AU124" i="2"/>
  <c r="AP81" i="2"/>
  <c r="AV81" i="2" s="1"/>
  <c r="AU81" i="2"/>
  <c r="AP168" i="2"/>
  <c r="AV168" i="2" s="1"/>
  <c r="AU168" i="2"/>
  <c r="AP173" i="2"/>
  <c r="AV173" i="2" s="1"/>
  <c r="AU173" i="2"/>
  <c r="AP176" i="2"/>
  <c r="AV176" i="2" s="1"/>
  <c r="AU176" i="2"/>
  <c r="AP166" i="2"/>
  <c r="AV166" i="2" s="1"/>
  <c r="AU166" i="2"/>
  <c r="AP116" i="2"/>
  <c r="AV116" i="2" s="1"/>
  <c r="AU116" i="2"/>
  <c r="AP122" i="2"/>
  <c r="AV122" i="2" s="1"/>
  <c r="AU122" i="2"/>
  <c r="AP119" i="2"/>
  <c r="AV119" i="2" s="1"/>
  <c r="AU119" i="2"/>
  <c r="AP165" i="2"/>
  <c r="AV165" i="2" s="1"/>
  <c r="AU165" i="2"/>
  <c r="AP172" i="2"/>
  <c r="AV172" i="2" s="1"/>
  <c r="AU172" i="2"/>
  <c r="AP174" i="2"/>
  <c r="AV174" i="2" s="1"/>
  <c r="AU174" i="2"/>
  <c r="AP120" i="2"/>
  <c r="AV120" i="2" s="1"/>
  <c r="AU120" i="2"/>
  <c r="AP125" i="2"/>
  <c r="AV125" i="2" s="1"/>
  <c r="AU125" i="2"/>
  <c r="AP121" i="2"/>
  <c r="AV121" i="2" s="1"/>
  <c r="AU121" i="2"/>
  <c r="AP118" i="2"/>
  <c r="AV118" i="2" s="1"/>
  <c r="AU118" i="2"/>
  <c r="L132" i="9"/>
  <c r="M132" i="9" s="1"/>
  <c r="L79" i="2"/>
  <c r="W79" i="2" s="1"/>
  <c r="D45" i="3"/>
  <c r="E45" i="3" s="1"/>
  <c r="F45" i="3" s="1"/>
  <c r="L71" i="2"/>
  <c r="W71" i="2" s="1"/>
  <c r="L69" i="2"/>
  <c r="W69" i="2" s="1"/>
  <c r="L70" i="2"/>
  <c r="W70" i="2" s="1"/>
  <c r="L77" i="2"/>
  <c r="W77" i="2" s="1"/>
  <c r="W73" i="2"/>
  <c r="L72" i="2"/>
  <c r="W72" i="2" s="1"/>
  <c r="L74" i="2"/>
  <c r="W74" i="2" s="1"/>
  <c r="Y74" i="2" s="1"/>
  <c r="Z74" i="2" s="1"/>
  <c r="L75" i="2"/>
  <c r="W75" i="2" s="1"/>
  <c r="Y75" i="2" s="1"/>
  <c r="Z75" i="2" s="1"/>
  <c r="L76" i="2"/>
  <c r="W76" i="2" s="1"/>
  <c r="Y76" i="2" s="1"/>
  <c r="Z76" i="2" s="1"/>
  <c r="L78" i="2"/>
  <c r="W78" i="2" s="1"/>
  <c r="M69" i="2"/>
  <c r="X69" i="2" s="1"/>
  <c r="M70" i="2"/>
  <c r="X70" i="2" s="1"/>
  <c r="M77" i="2"/>
  <c r="X77" i="2" s="1"/>
  <c r="M73" i="2"/>
  <c r="X73" i="2" s="1"/>
  <c r="M72" i="2"/>
  <c r="X72" i="2" s="1"/>
  <c r="M78" i="2"/>
  <c r="X78" i="2" s="1"/>
  <c r="M79" i="2"/>
  <c r="X79" i="2" s="1"/>
  <c r="AA54" i="5"/>
  <c r="G42" i="5" l="1"/>
  <c r="F54" i="5"/>
  <c r="K41" i="6"/>
  <c r="F34" i="13"/>
  <c r="F35" i="13"/>
  <c r="D37" i="13"/>
  <c r="F28" i="13"/>
  <c r="G29" i="13"/>
  <c r="F26" i="13"/>
  <c r="F31" i="13"/>
  <c r="F36" i="13"/>
  <c r="F30" i="13"/>
  <c r="F33" i="13"/>
  <c r="F27" i="13"/>
  <c r="F29" i="13"/>
  <c r="C88" i="5"/>
  <c r="C42" i="7"/>
  <c r="C44" i="7" s="1"/>
  <c r="G34" i="13"/>
  <c r="G27" i="13"/>
  <c r="G32" i="13"/>
  <c r="G33" i="13"/>
  <c r="G36" i="13"/>
  <c r="G26" i="13"/>
  <c r="G28" i="13"/>
  <c r="G30" i="13"/>
  <c r="G31" i="13"/>
  <c r="G35" i="13"/>
  <c r="F70" i="13"/>
  <c r="C70" i="13"/>
  <c r="Y78" i="2"/>
  <c r="Z78" i="2" s="1"/>
  <c r="D54" i="8"/>
  <c r="C47" i="9" s="1"/>
  <c r="K47" i="9" s="1"/>
  <c r="F247" i="8"/>
  <c r="K247" i="8"/>
  <c r="D247" i="8"/>
  <c r="J247" i="8"/>
  <c r="E247" i="8"/>
  <c r="N247" i="8"/>
  <c r="H247" i="8"/>
  <c r="I247" i="8"/>
  <c r="G247" i="8"/>
  <c r="L247" i="8"/>
  <c r="M247" i="8"/>
  <c r="O247" i="8"/>
  <c r="C24" i="6"/>
  <c r="D273" i="8"/>
  <c r="P269" i="8"/>
  <c r="E36" i="12"/>
  <c r="J122" i="8"/>
  <c r="B9" i="12"/>
  <c r="H9" i="12" s="1"/>
  <c r="I99" i="8"/>
  <c r="I109" i="8" s="1"/>
  <c r="J109" i="8"/>
  <c r="E14" i="12"/>
  <c r="E15" i="12"/>
  <c r="X83" i="2"/>
  <c r="J20" i="3" s="1"/>
  <c r="Y72" i="2"/>
  <c r="Z72" i="2" s="1"/>
  <c r="Y69" i="2"/>
  <c r="Z69" i="2" s="1"/>
  <c r="Q39" i="8"/>
  <c r="R39" i="8"/>
  <c r="T39" i="8"/>
  <c r="S39" i="8"/>
  <c r="U39" i="8"/>
  <c r="N39" i="8"/>
  <c r="V39" i="8"/>
  <c r="M39" i="8"/>
  <c r="O39" i="8"/>
  <c r="K39" i="8"/>
  <c r="P39" i="8"/>
  <c r="L39" i="8"/>
  <c r="I39" i="8"/>
  <c r="L133" i="9"/>
  <c r="M133" i="9" s="1"/>
  <c r="Y73" i="2"/>
  <c r="Z73" i="2" s="1"/>
  <c r="Y71" i="2"/>
  <c r="Z71" i="2" s="1"/>
  <c r="K42" i="7"/>
  <c r="Y77" i="2"/>
  <c r="Z77" i="2" s="1"/>
  <c r="Y70" i="2"/>
  <c r="Z70" i="2" s="1"/>
  <c r="Y79" i="2"/>
  <c r="Z79" i="2" s="1"/>
  <c r="C206" i="3"/>
  <c r="C161" i="4"/>
  <c r="AP130" i="2"/>
  <c r="Q24" i="3" s="1"/>
  <c r="AV115" i="2"/>
  <c r="AV130" i="2" s="1"/>
  <c r="AV163" i="2"/>
  <c r="AV178" i="2" s="1"/>
  <c r="AP178" i="2"/>
  <c r="V24" i="3" s="1"/>
  <c r="AU130" i="2"/>
  <c r="AU178" i="2"/>
  <c r="X40" i="4"/>
  <c r="C28" i="7"/>
  <c r="D28" i="7" s="1"/>
  <c r="AJ71" i="2"/>
  <c r="AR71" i="2"/>
  <c r="AR83" i="2" s="1"/>
  <c r="J25" i="3" s="1"/>
  <c r="AB71" i="2"/>
  <c r="AF71" i="2"/>
  <c r="AM74" i="2"/>
  <c r="AO74" i="2" s="1"/>
  <c r="AP74" i="2" s="1"/>
  <c r="AI74" i="2"/>
  <c r="AK74" i="2" s="1"/>
  <c r="AL74" i="2" s="1"/>
  <c r="AE74" i="2"/>
  <c r="AG74" i="2" s="1"/>
  <c r="AH74" i="2" s="1"/>
  <c r="AA74" i="2"/>
  <c r="AC74" i="2" s="1"/>
  <c r="AA79" i="2"/>
  <c r="AM79" i="2"/>
  <c r="AI79" i="2"/>
  <c r="AE79" i="2"/>
  <c r="AJ79" i="2"/>
  <c r="AB79" i="2"/>
  <c r="AN79" i="2"/>
  <c r="AF79" i="2"/>
  <c r="AB77" i="2"/>
  <c r="AN77" i="2"/>
  <c r="AF77" i="2"/>
  <c r="AJ77" i="2"/>
  <c r="AM78" i="2"/>
  <c r="AI78" i="2"/>
  <c r="AE78" i="2"/>
  <c r="AA78" i="2"/>
  <c r="AM72" i="2"/>
  <c r="AA72" i="2"/>
  <c r="AI72" i="2"/>
  <c r="AE72" i="2"/>
  <c r="AI69" i="2"/>
  <c r="AE69" i="2"/>
  <c r="AA69" i="2"/>
  <c r="AA68" i="2"/>
  <c r="AC68" i="2" s="1"/>
  <c r="W68" i="2"/>
  <c r="AM68" i="2"/>
  <c r="AO68" i="2" s="1"/>
  <c r="AI68" i="2"/>
  <c r="AK68" i="2" s="1"/>
  <c r="AE68" i="2"/>
  <c r="AG68" i="2" s="1"/>
  <c r="L83" i="2"/>
  <c r="AB73" i="2"/>
  <c r="AF73" i="2"/>
  <c r="AJ73" i="2"/>
  <c r="AN73" i="2"/>
  <c r="AI70" i="2"/>
  <c r="AE70" i="2"/>
  <c r="AA70" i="2"/>
  <c r="AB78" i="2"/>
  <c r="AN78" i="2"/>
  <c r="AF78" i="2"/>
  <c r="AJ78" i="2"/>
  <c r="AB70" i="2"/>
  <c r="AF70" i="2"/>
  <c r="AJ70" i="2"/>
  <c r="AA76" i="2"/>
  <c r="AC76" i="2" s="1"/>
  <c r="AI76" i="2"/>
  <c r="AK76" i="2" s="1"/>
  <c r="AL76" i="2" s="1"/>
  <c r="AE76" i="2"/>
  <c r="AG76" i="2" s="1"/>
  <c r="AH76" i="2" s="1"/>
  <c r="AI73" i="2"/>
  <c r="AE73" i="2"/>
  <c r="AA73" i="2"/>
  <c r="AM73" i="2"/>
  <c r="AA71" i="2"/>
  <c r="AC71" i="2" s="1"/>
  <c r="AQ71" i="2"/>
  <c r="AI71" i="2"/>
  <c r="AE71" i="2"/>
  <c r="AF72" i="2"/>
  <c r="AJ72" i="2"/>
  <c r="AN72" i="2"/>
  <c r="AB72" i="2"/>
  <c r="AB69" i="2"/>
  <c r="AF69" i="2"/>
  <c r="AJ69" i="2"/>
  <c r="M83" i="2"/>
  <c r="AA75" i="2"/>
  <c r="AC75" i="2" s="1"/>
  <c r="AI75" i="2"/>
  <c r="AK75" i="2" s="1"/>
  <c r="AL75" i="2" s="1"/>
  <c r="AE75" i="2"/>
  <c r="AG75" i="2" s="1"/>
  <c r="AH75" i="2" s="1"/>
  <c r="AI77" i="2"/>
  <c r="AE77" i="2"/>
  <c r="AG77" i="2" s="1"/>
  <c r="AH77" i="2" s="1"/>
  <c r="AM77" i="2"/>
  <c r="AA77" i="2"/>
  <c r="I24" i="3"/>
  <c r="J24" i="3"/>
  <c r="D43" i="3"/>
  <c r="E43" i="3" s="1"/>
  <c r="F43" i="3" s="1"/>
  <c r="D44" i="3"/>
  <c r="E44" i="3" s="1"/>
  <c r="F44" i="3" s="1"/>
  <c r="D42" i="3"/>
  <c r="D41" i="3"/>
  <c r="D47" i="3"/>
  <c r="E47" i="3" s="1"/>
  <c r="F47" i="3" s="1"/>
  <c r="D46" i="3"/>
  <c r="E46" i="3" s="1"/>
  <c r="F46" i="3" s="1"/>
  <c r="E42" i="3" l="1"/>
  <c r="F42" i="3" s="1"/>
  <c r="AC77" i="2"/>
  <c r="AK71" i="2"/>
  <c r="AL71" i="2" s="1"/>
  <c r="E41" i="3"/>
  <c r="F41" i="3" s="1"/>
  <c r="H42" i="5"/>
  <c r="H54" i="5" s="1"/>
  <c r="G54" i="5"/>
  <c r="I42" i="5" s="1"/>
  <c r="F38" i="13"/>
  <c r="D36" i="13"/>
  <c r="D30" i="13"/>
  <c r="D35" i="13"/>
  <c r="D26" i="13"/>
  <c r="D31" i="13"/>
  <c r="D28" i="13"/>
  <c r="C38" i="13"/>
  <c r="D29" i="13"/>
  <c r="D27" i="13"/>
  <c r="D34" i="13"/>
  <c r="D33" i="13"/>
  <c r="D32" i="13"/>
  <c r="G37" i="13"/>
  <c r="G38" i="13" s="1"/>
  <c r="E92" i="5"/>
  <c r="W42" i="5"/>
  <c r="G70" i="13"/>
  <c r="D70" i="13"/>
  <c r="N92" i="5"/>
  <c r="W53" i="5"/>
  <c r="AK70" i="2"/>
  <c r="AL70" i="2" s="1"/>
  <c r="AO79" i="2"/>
  <c r="AP79" i="2" s="1"/>
  <c r="AG73" i="2"/>
  <c r="AH73" i="2" s="1"/>
  <c r="H150" i="4"/>
  <c r="H76" i="8" s="1"/>
  <c r="H79" i="8" s="1"/>
  <c r="H80" i="8" s="1"/>
  <c r="H111" i="8" s="1"/>
  <c r="Q23" i="4"/>
  <c r="G150" i="4"/>
  <c r="F76" i="8" s="1"/>
  <c r="F79" i="8" s="1"/>
  <c r="F80" i="8" s="1"/>
  <c r="P23" i="4"/>
  <c r="R40" i="4"/>
  <c r="T40" i="4" s="1"/>
  <c r="O40" i="4"/>
  <c r="U40" i="4" s="1"/>
  <c r="P247" i="8"/>
  <c r="C247" i="8"/>
  <c r="J54" i="8"/>
  <c r="G9" i="12"/>
  <c r="M157" i="8"/>
  <c r="C157" i="8"/>
  <c r="L9" i="12"/>
  <c r="I9" i="12"/>
  <c r="J9" i="12"/>
  <c r="K157" i="8"/>
  <c r="O9" i="12"/>
  <c r="I157" i="8"/>
  <c r="L157" i="8"/>
  <c r="I122" i="8"/>
  <c r="R157" i="8"/>
  <c r="N157" i="8"/>
  <c r="J157" i="8"/>
  <c r="G157" i="8"/>
  <c r="H157" i="8"/>
  <c r="M9" i="12"/>
  <c r="N9" i="12"/>
  <c r="K9" i="12"/>
  <c r="F9" i="12"/>
  <c r="P157" i="8"/>
  <c r="O157" i="8"/>
  <c r="Q157" i="8"/>
  <c r="Q9" i="12"/>
  <c r="P9" i="12"/>
  <c r="P42" i="8"/>
  <c r="N42" i="8"/>
  <c r="O42" i="8"/>
  <c r="U42" i="8"/>
  <c r="Q42" i="8"/>
  <c r="V42" i="8"/>
  <c r="T42" i="8"/>
  <c r="K42" i="8"/>
  <c r="R42" i="8"/>
  <c r="L42" i="8"/>
  <c r="M42" i="8"/>
  <c r="S42" i="8"/>
  <c r="C13" i="12"/>
  <c r="G13" i="12" s="1"/>
  <c r="S42" i="7"/>
  <c r="P42" i="7"/>
  <c r="M42" i="7"/>
  <c r="N42" i="7"/>
  <c r="T42" i="7"/>
  <c r="U42" i="7"/>
  <c r="W42" i="7"/>
  <c r="L42" i="7"/>
  <c r="Q42" i="7"/>
  <c r="R42" i="7"/>
  <c r="C56" i="7"/>
  <c r="O42" i="7"/>
  <c r="V42" i="7"/>
  <c r="J51" i="8"/>
  <c r="AN83" i="2"/>
  <c r="W83" i="2"/>
  <c r="I20" i="3" s="1"/>
  <c r="Y68" i="2"/>
  <c r="Z68" i="2" s="1"/>
  <c r="AC70" i="2"/>
  <c r="AD70" i="2" s="1"/>
  <c r="AO73" i="2"/>
  <c r="AP73" i="2" s="1"/>
  <c r="AG69" i="2"/>
  <c r="AH69" i="2" s="1"/>
  <c r="C158" i="4"/>
  <c r="C207" i="3"/>
  <c r="C162" i="4"/>
  <c r="C202" i="3"/>
  <c r="C157" i="4"/>
  <c r="F161" i="4"/>
  <c r="D89" i="8" s="1"/>
  <c r="F206" i="3"/>
  <c r="V26" i="3"/>
  <c r="H196" i="3"/>
  <c r="Q26" i="3"/>
  <c r="G196" i="3"/>
  <c r="X41" i="4"/>
  <c r="C29" i="7"/>
  <c r="D29" i="7" s="1"/>
  <c r="C25" i="7"/>
  <c r="D25" i="7" s="1"/>
  <c r="Z42" i="5"/>
  <c r="AK79" i="2"/>
  <c r="AL79" i="2" s="1"/>
  <c r="AK72" i="2"/>
  <c r="AL72" i="2" s="1"/>
  <c r="AB83" i="2"/>
  <c r="J21" i="3" s="1"/>
  <c r="AC78" i="2"/>
  <c r="AD78" i="2" s="1"/>
  <c r="AD71" i="2"/>
  <c r="AD76" i="2"/>
  <c r="AV76" i="2" s="1"/>
  <c r="AU76" i="2"/>
  <c r="AH68" i="2"/>
  <c r="AG72" i="2"/>
  <c r="AH72" i="2" s="1"/>
  <c r="AG79" i="2"/>
  <c r="AH79" i="2" s="1"/>
  <c r="AD74" i="2"/>
  <c r="AV74" i="2" s="1"/>
  <c r="AU74" i="2"/>
  <c r="AK77" i="2"/>
  <c r="AL77" i="2" s="1"/>
  <c r="AG71" i="2"/>
  <c r="AH71" i="2" s="1"/>
  <c r="AK73" i="2"/>
  <c r="AL73" i="2" s="1"/>
  <c r="AG70" i="2"/>
  <c r="AH70" i="2" s="1"/>
  <c r="AL68" i="2"/>
  <c r="AC69" i="2"/>
  <c r="AG78" i="2"/>
  <c r="AH78" i="2" s="1"/>
  <c r="AD75" i="2"/>
  <c r="AV75" i="2" s="1"/>
  <c r="AU75" i="2"/>
  <c r="AD68" i="2"/>
  <c r="AD77" i="2"/>
  <c r="AP68" i="2"/>
  <c r="AC72" i="2"/>
  <c r="AK78" i="2"/>
  <c r="AL78" i="2" s="1"/>
  <c r="AO77" i="2"/>
  <c r="AP77" i="2" s="1"/>
  <c r="AQ83" i="2"/>
  <c r="I25" i="3" s="1"/>
  <c r="K25" i="3" s="1"/>
  <c r="C151" i="4" s="1"/>
  <c r="AS71" i="2"/>
  <c r="AC73" i="2"/>
  <c r="AK69" i="2"/>
  <c r="AL69" i="2" s="1"/>
  <c r="AO72" i="2"/>
  <c r="AP72" i="2" s="1"/>
  <c r="AO78" i="2"/>
  <c r="AP78" i="2" s="1"/>
  <c r="AC79" i="2"/>
  <c r="AE83" i="2"/>
  <c r="I22" i="3" s="1"/>
  <c r="AA83" i="2"/>
  <c r="I21" i="3" s="1"/>
  <c r="AI83" i="2"/>
  <c r="I23" i="3" s="1"/>
  <c r="AJ83" i="2"/>
  <c r="J23" i="3" s="1"/>
  <c r="AM83" i="2"/>
  <c r="AF83" i="2"/>
  <c r="J22" i="3" s="1"/>
  <c r="K24" i="3"/>
  <c r="X38" i="4"/>
  <c r="X39" i="4"/>
  <c r="Y40" i="4"/>
  <c r="X37" i="4" l="1"/>
  <c r="Y37" i="4" s="1"/>
  <c r="X36" i="4"/>
  <c r="Y36" i="4" s="1"/>
  <c r="C24" i="7"/>
  <c r="D24" i="7" s="1"/>
  <c r="L37" i="4"/>
  <c r="C203" i="3"/>
  <c r="L36" i="4"/>
  <c r="D38" i="13"/>
  <c r="W43" i="5"/>
  <c r="D92" i="5"/>
  <c r="M41" i="7" s="1"/>
  <c r="M44" i="7" s="1"/>
  <c r="C92" i="5"/>
  <c r="L41" i="7" s="1"/>
  <c r="L44" i="7" s="1"/>
  <c r="W44" i="5"/>
  <c r="M92" i="5"/>
  <c r="V41" i="7" s="1"/>
  <c r="V44" i="7" s="1"/>
  <c r="W52" i="5"/>
  <c r="I43" i="5"/>
  <c r="G198" i="3"/>
  <c r="N231" i="3" s="1"/>
  <c r="N234" i="3" s="1"/>
  <c r="H20" i="7"/>
  <c r="H22" i="7" s="1"/>
  <c r="H198" i="3"/>
  <c r="K238" i="3" s="1"/>
  <c r="K241" i="3" s="1"/>
  <c r="J20" i="7"/>
  <c r="J22" i="7" s="1"/>
  <c r="W41" i="7"/>
  <c r="W44" i="7" s="1"/>
  <c r="N95" i="5"/>
  <c r="O246" i="8"/>
  <c r="O248" i="8" s="1"/>
  <c r="Q11" i="12"/>
  <c r="F246" i="8"/>
  <c r="F248" i="8" s="1"/>
  <c r="H11" i="12"/>
  <c r="N41" i="7"/>
  <c r="N44" i="7" s="1"/>
  <c r="E95" i="5"/>
  <c r="G153" i="4"/>
  <c r="G168" i="4" s="1"/>
  <c r="W23" i="4"/>
  <c r="W25" i="4" s="1"/>
  <c r="Q25" i="4"/>
  <c r="H153" i="4"/>
  <c r="H168" i="4" s="1"/>
  <c r="H113" i="8"/>
  <c r="H120" i="8" s="1"/>
  <c r="B63" i="12" s="1"/>
  <c r="V23" i="4"/>
  <c r="V25" i="4" s="1"/>
  <c r="P25" i="4"/>
  <c r="F113" i="8"/>
  <c r="F120" i="8" s="1"/>
  <c r="B35" i="12" s="1"/>
  <c r="F111" i="8"/>
  <c r="O36" i="4"/>
  <c r="F36" i="4"/>
  <c r="H36" i="4" s="1"/>
  <c r="C36" i="4"/>
  <c r="R36" i="4"/>
  <c r="T36" i="4" s="1"/>
  <c r="R41" i="4"/>
  <c r="T41" i="4" s="1"/>
  <c r="O41" i="4"/>
  <c r="U41" i="4" s="1"/>
  <c r="C37" i="4"/>
  <c r="I37" i="4" s="1"/>
  <c r="R37" i="4"/>
  <c r="T37" i="4" s="1"/>
  <c r="O37" i="4"/>
  <c r="U37" i="4" s="1"/>
  <c r="F37" i="4"/>
  <c r="H37" i="4" s="1"/>
  <c r="K20" i="3"/>
  <c r="X18" i="4" s="1"/>
  <c r="Y18" i="4" s="1"/>
  <c r="I54" i="8"/>
  <c r="D161" i="8"/>
  <c r="E9" i="12"/>
  <c r="F157" i="8"/>
  <c r="J13" i="12"/>
  <c r="P13" i="12"/>
  <c r="I13" i="12"/>
  <c r="M13" i="12"/>
  <c r="H13" i="12"/>
  <c r="K13" i="12"/>
  <c r="O13" i="12"/>
  <c r="Q13" i="12"/>
  <c r="F13" i="12"/>
  <c r="N13" i="12"/>
  <c r="L13" i="12"/>
  <c r="J89" i="8"/>
  <c r="I161" i="4"/>
  <c r="Q51" i="8"/>
  <c r="O51" i="8"/>
  <c r="R51" i="8"/>
  <c r="T51" i="8"/>
  <c r="L51" i="8"/>
  <c r="L54" i="8" s="1"/>
  <c r="H161" i="8" s="1"/>
  <c r="U51" i="8"/>
  <c r="U54" i="8" s="1"/>
  <c r="Q161" i="8" s="1"/>
  <c r="M51" i="8"/>
  <c r="M54" i="8" s="1"/>
  <c r="I161" i="8" s="1"/>
  <c r="V51" i="8"/>
  <c r="V54" i="8" s="1"/>
  <c r="R161" i="8" s="1"/>
  <c r="S51" i="8"/>
  <c r="I51" i="8"/>
  <c r="N51" i="8"/>
  <c r="P51" i="8"/>
  <c r="K51" i="8"/>
  <c r="K54" i="8" s="1"/>
  <c r="G161" i="8" s="1"/>
  <c r="L131" i="9"/>
  <c r="M131" i="9" s="1"/>
  <c r="Y83" i="2"/>
  <c r="Z83" i="2"/>
  <c r="L20" i="3" s="1"/>
  <c r="AU68" i="2"/>
  <c r="F28" i="7"/>
  <c r="I206" i="3"/>
  <c r="Y38" i="4"/>
  <c r="Y39" i="4"/>
  <c r="F157" i="4"/>
  <c r="D83" i="8" s="1"/>
  <c r="F202" i="3"/>
  <c r="C163" i="4"/>
  <c r="M37" i="4"/>
  <c r="F162" i="4"/>
  <c r="D90" i="8" s="1"/>
  <c r="F207" i="3"/>
  <c r="C160" i="4"/>
  <c r="F158" i="4"/>
  <c r="D84" i="8" s="1"/>
  <c r="F203" i="3"/>
  <c r="C159" i="4"/>
  <c r="C196" i="3"/>
  <c r="C150" i="4"/>
  <c r="C27" i="7"/>
  <c r="D27" i="7" s="1"/>
  <c r="C205" i="3"/>
  <c r="C26" i="7"/>
  <c r="D26" i="7" s="1"/>
  <c r="C204" i="3"/>
  <c r="C30" i="7"/>
  <c r="D30" i="7" s="1"/>
  <c r="C208" i="3"/>
  <c r="C21" i="7"/>
  <c r="C197" i="3"/>
  <c r="C20" i="7"/>
  <c r="Y41" i="4"/>
  <c r="AL83" i="2"/>
  <c r="L23" i="3" s="1"/>
  <c r="AU77" i="2"/>
  <c r="AU70" i="2"/>
  <c r="AV70" i="2"/>
  <c r="AT71" i="2"/>
  <c r="AT83" i="2" s="1"/>
  <c r="L25" i="3" s="1"/>
  <c r="AS83" i="2"/>
  <c r="AV68" i="2"/>
  <c r="AO83" i="2"/>
  <c r="AV77" i="2"/>
  <c r="AV78" i="2"/>
  <c r="AD72" i="2"/>
  <c r="AV72" i="2" s="1"/>
  <c r="AU72" i="2"/>
  <c r="AU78" i="2"/>
  <c r="AP83" i="2"/>
  <c r="L24" i="3" s="1"/>
  <c r="AD69" i="2"/>
  <c r="AV69" i="2" s="1"/>
  <c r="AU69" i="2"/>
  <c r="AD79" i="2"/>
  <c r="AV79" i="2" s="1"/>
  <c r="AU79" i="2"/>
  <c r="AD73" i="2"/>
  <c r="AV73" i="2" s="1"/>
  <c r="AU73" i="2"/>
  <c r="AC83" i="2"/>
  <c r="AK83" i="2"/>
  <c r="AH83" i="2"/>
  <c r="L22" i="3" s="1"/>
  <c r="AG83" i="2"/>
  <c r="AU71" i="2"/>
  <c r="X24" i="4"/>
  <c r="Y24" i="4" s="1"/>
  <c r="D133" i="4" s="1"/>
  <c r="K22" i="3"/>
  <c r="K23" i="3"/>
  <c r="X23" i="4"/>
  <c r="Y23" i="4" s="1"/>
  <c r="K21" i="3"/>
  <c r="L38" i="4"/>
  <c r="L39" i="4"/>
  <c r="X42" i="4"/>
  <c r="E49" i="3"/>
  <c r="M36" i="4"/>
  <c r="E246" i="8" l="1"/>
  <c r="E248" i="8" s="1"/>
  <c r="D246" i="8"/>
  <c r="D248" i="8" s="1"/>
  <c r="C95" i="5"/>
  <c r="F11" i="12"/>
  <c r="G11" i="12"/>
  <c r="M95" i="5"/>
  <c r="D95" i="5"/>
  <c r="C164" i="4"/>
  <c r="I53" i="5"/>
  <c r="I46" i="5"/>
  <c r="I52" i="5"/>
  <c r="I51" i="5"/>
  <c r="J231" i="3"/>
  <c r="J234" i="3" s="1"/>
  <c r="I48" i="5"/>
  <c r="P11" i="12"/>
  <c r="I44" i="5"/>
  <c r="I50" i="5"/>
  <c r="N246" i="8"/>
  <c r="N248" i="8" s="1"/>
  <c r="I49" i="5"/>
  <c r="I47" i="5"/>
  <c r="I45" i="5"/>
  <c r="I54" i="5"/>
  <c r="E231" i="3"/>
  <c r="E234" i="3" s="1"/>
  <c r="F238" i="3"/>
  <c r="F241" i="3" s="1"/>
  <c r="D238" i="3"/>
  <c r="D241" i="3" s="1"/>
  <c r="G238" i="3"/>
  <c r="G241" i="3" s="1"/>
  <c r="O231" i="3"/>
  <c r="O234" i="3" s="1"/>
  <c r="D231" i="3"/>
  <c r="D234" i="3" s="1"/>
  <c r="K231" i="3"/>
  <c r="K234" i="3" s="1"/>
  <c r="F231" i="3"/>
  <c r="F234" i="3" s="1"/>
  <c r="M231" i="3"/>
  <c r="M234" i="3" s="1"/>
  <c r="L231" i="3"/>
  <c r="L234" i="3" s="1"/>
  <c r="G231" i="3"/>
  <c r="G234" i="3" s="1"/>
  <c r="G220" i="3"/>
  <c r="I231" i="3"/>
  <c r="I234" i="3" s="1"/>
  <c r="H231" i="3"/>
  <c r="H234" i="3" s="1"/>
  <c r="L238" i="3"/>
  <c r="L241" i="3" s="1"/>
  <c r="M238" i="3"/>
  <c r="M241" i="3" s="1"/>
  <c r="H238" i="3"/>
  <c r="H241" i="3" s="1"/>
  <c r="H220" i="3"/>
  <c r="N238" i="3"/>
  <c r="N241" i="3" s="1"/>
  <c r="I238" i="3"/>
  <c r="I241" i="3" s="1"/>
  <c r="O238" i="3"/>
  <c r="O241" i="3" s="1"/>
  <c r="J238" i="3"/>
  <c r="J241" i="3" s="1"/>
  <c r="E238" i="3"/>
  <c r="E241" i="3" s="1"/>
  <c r="P47" i="12"/>
  <c r="G47" i="12"/>
  <c r="H47" i="12"/>
  <c r="F47" i="12"/>
  <c r="Q47" i="12"/>
  <c r="H123" i="8"/>
  <c r="I37" i="9"/>
  <c r="I202" i="3"/>
  <c r="F24" i="7"/>
  <c r="K24" i="7" s="1"/>
  <c r="I203" i="3"/>
  <c r="F25" i="7"/>
  <c r="K25" i="7" s="1"/>
  <c r="I207" i="3"/>
  <c r="F29" i="7"/>
  <c r="K29" i="7" s="1"/>
  <c r="Q63" i="12"/>
  <c r="I63" i="12"/>
  <c r="L63" i="12"/>
  <c r="P63" i="12"/>
  <c r="O63" i="12"/>
  <c r="K63" i="12"/>
  <c r="G63" i="12"/>
  <c r="M63" i="12"/>
  <c r="H63" i="12"/>
  <c r="F63" i="12"/>
  <c r="J63" i="12"/>
  <c r="N63" i="12"/>
  <c r="Q75" i="12"/>
  <c r="G75" i="12"/>
  <c r="F75" i="12"/>
  <c r="H75" i="12"/>
  <c r="P75" i="12"/>
  <c r="C192" i="3"/>
  <c r="F123" i="8"/>
  <c r="P35" i="12"/>
  <c r="Q35" i="12"/>
  <c r="F35" i="12"/>
  <c r="L35" i="12"/>
  <c r="K35" i="12"/>
  <c r="M35" i="12"/>
  <c r="O35" i="12"/>
  <c r="I35" i="12"/>
  <c r="H35" i="12"/>
  <c r="N35" i="12"/>
  <c r="G35" i="12"/>
  <c r="J35" i="12"/>
  <c r="F37" i="9"/>
  <c r="R42" i="4"/>
  <c r="O42" i="4"/>
  <c r="U42" i="4" s="1"/>
  <c r="I36" i="4"/>
  <c r="U36" i="4"/>
  <c r="R38" i="4"/>
  <c r="T38" i="4" s="1"/>
  <c r="O38" i="4"/>
  <c r="U38" i="4" s="1"/>
  <c r="F38" i="4"/>
  <c r="H38" i="4" s="1"/>
  <c r="C38" i="4"/>
  <c r="I38" i="4" s="1"/>
  <c r="F39" i="4"/>
  <c r="H39" i="4" s="1"/>
  <c r="C39" i="4"/>
  <c r="I39" i="4" s="1"/>
  <c r="R39" i="4"/>
  <c r="T39" i="4" s="1"/>
  <c r="O39" i="4"/>
  <c r="U39" i="4" s="1"/>
  <c r="K26" i="3"/>
  <c r="L18" i="4"/>
  <c r="M18" i="4" s="1"/>
  <c r="C127" i="4" s="1"/>
  <c r="C145" i="4"/>
  <c r="C16" i="7"/>
  <c r="O21" i="4"/>
  <c r="U21" i="4" s="1"/>
  <c r="R21" i="4"/>
  <c r="R24" i="4"/>
  <c r="O24" i="4"/>
  <c r="U24" i="4" s="1"/>
  <c r="R22" i="4"/>
  <c r="T22" i="4" s="1"/>
  <c r="O22" i="4"/>
  <c r="U22" i="4" s="1"/>
  <c r="C18" i="4"/>
  <c r="F18" i="4"/>
  <c r="H18" i="4" s="1"/>
  <c r="O18" i="4"/>
  <c r="R18" i="4"/>
  <c r="T18" i="4" s="1"/>
  <c r="O23" i="4"/>
  <c r="U23" i="4" s="1"/>
  <c r="R23" i="4"/>
  <c r="K28" i="7"/>
  <c r="T28" i="7" s="1"/>
  <c r="D31" i="8"/>
  <c r="D33" i="8" s="1"/>
  <c r="S54" i="8"/>
  <c r="O161" i="8" s="1"/>
  <c r="Q54" i="8"/>
  <c r="M161" i="8" s="1"/>
  <c r="P54" i="8"/>
  <c r="L161" i="8" s="1"/>
  <c r="T54" i="8"/>
  <c r="P161" i="8" s="1"/>
  <c r="N54" i="8"/>
  <c r="J161" i="8" s="1"/>
  <c r="R54" i="8"/>
  <c r="N161" i="8" s="1"/>
  <c r="O54" i="8"/>
  <c r="K161" i="8" s="1"/>
  <c r="E13" i="12"/>
  <c r="J84" i="8"/>
  <c r="I158" i="4"/>
  <c r="J90" i="8"/>
  <c r="I162" i="4"/>
  <c r="I157" i="4"/>
  <c r="P89" i="8"/>
  <c r="T89" i="8"/>
  <c r="I89" i="8"/>
  <c r="N89" i="8"/>
  <c r="S89" i="8"/>
  <c r="V89" i="8"/>
  <c r="U89" i="8"/>
  <c r="L89" i="8"/>
  <c r="O89" i="8"/>
  <c r="R89" i="8"/>
  <c r="Q89" i="8"/>
  <c r="K89" i="8"/>
  <c r="M89" i="8"/>
  <c r="F49" i="3"/>
  <c r="C165" i="4"/>
  <c r="D16" i="7"/>
  <c r="F192" i="3"/>
  <c r="F145" i="4"/>
  <c r="D69" i="8" s="1"/>
  <c r="C146" i="4"/>
  <c r="X19" i="4"/>
  <c r="Y19" i="4" s="1"/>
  <c r="C209" i="3"/>
  <c r="F195" i="3"/>
  <c r="F149" i="4"/>
  <c r="D75" i="8" s="1"/>
  <c r="C194" i="3"/>
  <c r="C148" i="4"/>
  <c r="F194" i="3"/>
  <c r="F148" i="4"/>
  <c r="D74" i="8" s="1"/>
  <c r="F197" i="3"/>
  <c r="F151" i="4"/>
  <c r="D77" i="8" s="1"/>
  <c r="C195" i="3"/>
  <c r="C149" i="4"/>
  <c r="F196" i="3"/>
  <c r="F150" i="4"/>
  <c r="D76" i="8" s="1"/>
  <c r="F159" i="4"/>
  <c r="D85" i="8" s="1"/>
  <c r="F204" i="3"/>
  <c r="F160" i="4"/>
  <c r="D86" i="8" s="1"/>
  <c r="F205" i="3"/>
  <c r="F163" i="4"/>
  <c r="D91" i="8" s="1"/>
  <c r="D93" i="8" s="1"/>
  <c r="J93" i="8" s="1"/>
  <c r="I93" i="8" s="1"/>
  <c r="F208" i="3"/>
  <c r="C17" i="7"/>
  <c r="C193" i="3"/>
  <c r="D132" i="4"/>
  <c r="D18" i="7"/>
  <c r="Y42" i="4"/>
  <c r="D134" i="4" s="1"/>
  <c r="M38" i="4"/>
  <c r="C129" i="4" s="1"/>
  <c r="X22" i="4"/>
  <c r="Y22" i="4" s="1"/>
  <c r="C19" i="7"/>
  <c r="D20" i="7"/>
  <c r="D21" i="7"/>
  <c r="D19" i="7"/>
  <c r="M39" i="4"/>
  <c r="C130" i="4" s="1"/>
  <c r="C18" i="7"/>
  <c r="AV71" i="2"/>
  <c r="AV83" i="2" s="1"/>
  <c r="AU83" i="2"/>
  <c r="AD83" i="2"/>
  <c r="L21" i="3" s="1"/>
  <c r="X21" i="4"/>
  <c r="Y21" i="4" s="1"/>
  <c r="L19" i="4"/>
  <c r="M19" i="4" s="1"/>
  <c r="X43" i="4"/>
  <c r="C31" i="7"/>
  <c r="L43" i="4"/>
  <c r="D31" i="7"/>
  <c r="C238" i="3" l="1"/>
  <c r="C241" i="3" s="1"/>
  <c r="C231" i="3"/>
  <c r="C234" i="3" s="1"/>
  <c r="I208" i="3"/>
  <c r="F30" i="7"/>
  <c r="K30" i="7" s="1"/>
  <c r="I204" i="3"/>
  <c r="F26" i="7"/>
  <c r="K26" i="7" s="1"/>
  <c r="P25" i="7"/>
  <c r="V25" i="7"/>
  <c r="U25" i="7"/>
  <c r="R25" i="7"/>
  <c r="T25" i="7"/>
  <c r="O25" i="7"/>
  <c r="M25" i="7"/>
  <c r="L25" i="7"/>
  <c r="W25" i="7"/>
  <c r="N25" i="7"/>
  <c r="S25" i="7"/>
  <c r="Q25" i="7"/>
  <c r="I205" i="3"/>
  <c r="F27" i="7"/>
  <c r="K27" i="7" s="1"/>
  <c r="L29" i="7"/>
  <c r="R29" i="7"/>
  <c r="M29" i="7"/>
  <c r="W29" i="7"/>
  <c r="P29" i="7"/>
  <c r="V29" i="7"/>
  <c r="U29" i="7"/>
  <c r="N29" i="7"/>
  <c r="T29" i="7"/>
  <c r="Q29" i="7"/>
  <c r="O29" i="7"/>
  <c r="S29" i="7"/>
  <c r="U24" i="7"/>
  <c r="R24" i="7"/>
  <c r="L24" i="7"/>
  <c r="W24" i="7"/>
  <c r="O24" i="7"/>
  <c r="N24" i="7"/>
  <c r="T24" i="7"/>
  <c r="Q24" i="7"/>
  <c r="M24" i="7"/>
  <c r="S24" i="7"/>
  <c r="V24" i="7"/>
  <c r="P24" i="7"/>
  <c r="E63" i="12"/>
  <c r="I192" i="3"/>
  <c r="F16" i="7"/>
  <c r="K16" i="7" s="1"/>
  <c r="I196" i="3"/>
  <c r="F20" i="7"/>
  <c r="K20" i="7" s="1"/>
  <c r="I197" i="3"/>
  <c r="F21" i="7"/>
  <c r="K21" i="7" s="1"/>
  <c r="C242" i="8"/>
  <c r="H242" i="8" s="1"/>
  <c r="F43" i="4"/>
  <c r="E35" i="12"/>
  <c r="H43" i="4"/>
  <c r="U43" i="4"/>
  <c r="C43" i="4"/>
  <c r="O43" i="4"/>
  <c r="I43" i="4"/>
  <c r="C152" i="4"/>
  <c r="C167" i="4" s="1"/>
  <c r="U18" i="4"/>
  <c r="F19" i="4"/>
  <c r="O19" i="4"/>
  <c r="U19" i="4" s="1"/>
  <c r="R19" i="4"/>
  <c r="T19" i="4" s="1"/>
  <c r="C19" i="4"/>
  <c r="I19" i="4" s="1"/>
  <c r="I18" i="4"/>
  <c r="L26" i="3"/>
  <c r="R28" i="7"/>
  <c r="P28" i="7"/>
  <c r="Q28" i="7"/>
  <c r="W28" i="7"/>
  <c r="L28" i="7"/>
  <c r="V28" i="7"/>
  <c r="M28" i="7"/>
  <c r="S28" i="7"/>
  <c r="N28" i="7"/>
  <c r="U28" i="7"/>
  <c r="O28" i="7"/>
  <c r="D88" i="8"/>
  <c r="D94" i="8" s="1"/>
  <c r="D79" i="8"/>
  <c r="J79" i="8" s="1"/>
  <c r="I79" i="8" s="1"/>
  <c r="I163" i="4"/>
  <c r="J91" i="8"/>
  <c r="J31" i="8"/>
  <c r="N31" i="8" s="1"/>
  <c r="J33" i="8"/>
  <c r="J83" i="8"/>
  <c r="N83" i="8" s="1"/>
  <c r="I90" i="8"/>
  <c r="M90" i="8"/>
  <c r="Q90" i="8"/>
  <c r="U90" i="8"/>
  <c r="N90" i="8"/>
  <c r="R90" i="8"/>
  <c r="V90" i="8"/>
  <c r="K90" i="8"/>
  <c r="O90" i="8"/>
  <c r="S90" i="8"/>
  <c r="L90" i="8"/>
  <c r="P90" i="8"/>
  <c r="T90" i="8"/>
  <c r="J76" i="8"/>
  <c r="I150" i="4"/>
  <c r="J77" i="8"/>
  <c r="I151" i="4"/>
  <c r="J85" i="8"/>
  <c r="I159" i="4"/>
  <c r="I145" i="4"/>
  <c r="J86" i="8"/>
  <c r="I160" i="4"/>
  <c r="J74" i="8"/>
  <c r="I148" i="4"/>
  <c r="I149" i="4"/>
  <c r="T84" i="8"/>
  <c r="S84" i="8"/>
  <c r="Q84" i="8"/>
  <c r="N84" i="8"/>
  <c r="U84" i="8"/>
  <c r="P84" i="8"/>
  <c r="O84" i="8"/>
  <c r="I84" i="8"/>
  <c r="L84" i="8"/>
  <c r="K84" i="8"/>
  <c r="V84" i="8"/>
  <c r="M84" i="8"/>
  <c r="R84" i="8"/>
  <c r="F161" i="8"/>
  <c r="G127" i="4"/>
  <c r="H127" i="4"/>
  <c r="F18" i="7"/>
  <c r="I194" i="3"/>
  <c r="F19" i="7"/>
  <c r="I195" i="3"/>
  <c r="F164" i="4"/>
  <c r="I164" i="4" s="1"/>
  <c r="R43" i="4"/>
  <c r="G130" i="4"/>
  <c r="H130" i="4"/>
  <c r="T24" i="4"/>
  <c r="H133" i="4" s="1"/>
  <c r="Y25" i="4"/>
  <c r="T23" i="4"/>
  <c r="H132" i="4" s="1"/>
  <c r="G129" i="4"/>
  <c r="H129" i="4"/>
  <c r="C153" i="4"/>
  <c r="C168" i="4" s="1"/>
  <c r="C198" i="3"/>
  <c r="C220" i="3" s="1"/>
  <c r="F209" i="3"/>
  <c r="I209" i="3" s="1"/>
  <c r="F165" i="4"/>
  <c r="I165" i="4" s="1"/>
  <c r="F193" i="3"/>
  <c r="F17" i="7" s="1"/>
  <c r="K17" i="7" s="1"/>
  <c r="F146" i="4"/>
  <c r="D70" i="8" s="1"/>
  <c r="M43" i="4"/>
  <c r="Y43" i="4"/>
  <c r="D17" i="7"/>
  <c r="T21" i="4"/>
  <c r="H131" i="4" s="1"/>
  <c r="T42" i="4"/>
  <c r="C128" i="4"/>
  <c r="C22" i="7"/>
  <c r="D131" i="4"/>
  <c r="X25" i="4"/>
  <c r="M25" i="4"/>
  <c r="L25" i="4"/>
  <c r="Z45" i="5"/>
  <c r="Z46" i="5"/>
  <c r="Z50" i="5"/>
  <c r="Z52" i="5"/>
  <c r="Z47" i="5"/>
  <c r="Z51" i="5"/>
  <c r="Z49" i="5"/>
  <c r="Z43" i="5"/>
  <c r="Z48" i="5"/>
  <c r="Z44" i="5"/>
  <c r="Z53" i="5"/>
  <c r="L242" i="8" l="1"/>
  <c r="K31" i="7"/>
  <c r="T26" i="7"/>
  <c r="O26" i="7"/>
  <c r="U26" i="7"/>
  <c r="V26" i="7"/>
  <c r="N26" i="7"/>
  <c r="S26" i="7"/>
  <c r="M26" i="7"/>
  <c r="P26" i="7"/>
  <c r="L26" i="7"/>
  <c r="R26" i="7"/>
  <c r="W26" i="7"/>
  <c r="Q26" i="7"/>
  <c r="P30" i="7"/>
  <c r="V30" i="7"/>
  <c r="W30" i="7"/>
  <c r="O30" i="7"/>
  <c r="T30" i="7"/>
  <c r="M30" i="7"/>
  <c r="Q30" i="7"/>
  <c r="R30" i="7"/>
  <c r="N30" i="7"/>
  <c r="U30" i="7"/>
  <c r="S30" i="7"/>
  <c r="L30" i="7"/>
  <c r="L27" i="7"/>
  <c r="R27" i="7"/>
  <c r="W27" i="7"/>
  <c r="S27" i="7"/>
  <c r="P27" i="7"/>
  <c r="V27" i="7"/>
  <c r="M27" i="7"/>
  <c r="N27" i="7"/>
  <c r="T27" i="7"/>
  <c r="O27" i="7"/>
  <c r="Q27" i="7"/>
  <c r="U27" i="7"/>
  <c r="F31" i="7"/>
  <c r="W20" i="7"/>
  <c r="S20" i="7"/>
  <c r="T20" i="7"/>
  <c r="U20" i="7"/>
  <c r="M20" i="7"/>
  <c r="P20" i="7"/>
  <c r="L20" i="7"/>
  <c r="O20" i="7"/>
  <c r="R20" i="7"/>
  <c r="Q20" i="7"/>
  <c r="V20" i="7"/>
  <c r="N20" i="7"/>
  <c r="L21" i="7"/>
  <c r="V21" i="7"/>
  <c r="M21" i="7"/>
  <c r="Q21" i="7"/>
  <c r="S21" i="7"/>
  <c r="N21" i="7"/>
  <c r="T21" i="7"/>
  <c r="U21" i="7"/>
  <c r="R21" i="7"/>
  <c r="W21" i="7"/>
  <c r="P21" i="7"/>
  <c r="O21" i="7"/>
  <c r="T16" i="7"/>
  <c r="V16" i="7"/>
  <c r="Q16" i="7"/>
  <c r="L16" i="7"/>
  <c r="M16" i="7"/>
  <c r="S16" i="7"/>
  <c r="N16" i="7"/>
  <c r="U16" i="7"/>
  <c r="O16" i="7"/>
  <c r="P16" i="7"/>
  <c r="R16" i="7"/>
  <c r="W16" i="7"/>
  <c r="S17" i="7"/>
  <c r="R17" i="7"/>
  <c r="Q17" i="7"/>
  <c r="V17" i="7"/>
  <c r="T17" i="7"/>
  <c r="L17" i="7"/>
  <c r="M17" i="7"/>
  <c r="W17" i="7"/>
  <c r="N17" i="7"/>
  <c r="O17" i="7"/>
  <c r="P17" i="7"/>
  <c r="U17" i="7"/>
  <c r="N242" i="8"/>
  <c r="J242" i="8"/>
  <c r="E242" i="8"/>
  <c r="K242" i="8"/>
  <c r="G242" i="8"/>
  <c r="I242" i="8"/>
  <c r="M242" i="8"/>
  <c r="D242" i="8"/>
  <c r="F242" i="8"/>
  <c r="O242" i="8"/>
  <c r="I25" i="4"/>
  <c r="O25" i="4"/>
  <c r="U25" i="4"/>
  <c r="R25" i="4"/>
  <c r="C25" i="4"/>
  <c r="K18" i="7"/>
  <c r="N18" i="7" s="1"/>
  <c r="D26" i="8"/>
  <c r="K19" i="7"/>
  <c r="V19" i="7" s="1"/>
  <c r="D27" i="8"/>
  <c r="P254" i="8"/>
  <c r="J88" i="8"/>
  <c r="I88" i="8" s="1"/>
  <c r="I94" i="8" s="1"/>
  <c r="O83" i="8"/>
  <c r="D73" i="8"/>
  <c r="D112" i="8" s="1"/>
  <c r="S91" i="8"/>
  <c r="S93" i="8" s="1"/>
  <c r="T91" i="8"/>
  <c r="T93" i="8" s="1"/>
  <c r="U91" i="8"/>
  <c r="U93" i="8" s="1"/>
  <c r="L91" i="8"/>
  <c r="L93" i="8" s="1"/>
  <c r="I91" i="8"/>
  <c r="R91" i="8"/>
  <c r="R93" i="8" s="1"/>
  <c r="N91" i="8"/>
  <c r="N93" i="8" s="1"/>
  <c r="M91" i="8"/>
  <c r="M93" i="8" s="1"/>
  <c r="K91" i="8"/>
  <c r="K93" i="8" s="1"/>
  <c r="Q91" i="8"/>
  <c r="Q93" i="8" s="1"/>
  <c r="O91" i="8"/>
  <c r="O93" i="8" s="1"/>
  <c r="P91" i="8"/>
  <c r="P93" i="8" s="1"/>
  <c r="V91" i="8"/>
  <c r="V93" i="8" s="1"/>
  <c r="Q31" i="8"/>
  <c r="S31" i="8"/>
  <c r="M31" i="8"/>
  <c r="L31" i="8"/>
  <c r="V31" i="8"/>
  <c r="K31" i="8"/>
  <c r="T31" i="8"/>
  <c r="U31" i="8"/>
  <c r="P31" i="8"/>
  <c r="I33" i="8"/>
  <c r="L33" i="8"/>
  <c r="P33" i="8"/>
  <c r="T33" i="8"/>
  <c r="M33" i="8"/>
  <c r="Q33" i="8"/>
  <c r="U33" i="8"/>
  <c r="N33" i="8"/>
  <c r="R33" i="8"/>
  <c r="V33" i="8"/>
  <c r="O33" i="8"/>
  <c r="S33" i="8"/>
  <c r="K33" i="8"/>
  <c r="R31" i="8"/>
  <c r="I31" i="8"/>
  <c r="O31" i="8"/>
  <c r="M83" i="8"/>
  <c r="T83" i="8"/>
  <c r="P83" i="8"/>
  <c r="S83" i="8"/>
  <c r="L83" i="8"/>
  <c r="R83" i="8"/>
  <c r="U83" i="8"/>
  <c r="K83" i="8"/>
  <c r="V83" i="8"/>
  <c r="I83" i="8"/>
  <c r="Q83" i="8"/>
  <c r="I85" i="8"/>
  <c r="M85" i="8"/>
  <c r="Q85" i="8"/>
  <c r="U85" i="8"/>
  <c r="N85" i="8"/>
  <c r="R85" i="8"/>
  <c r="V85" i="8"/>
  <c r="K85" i="8"/>
  <c r="O85" i="8"/>
  <c r="S85" i="8"/>
  <c r="L85" i="8"/>
  <c r="P85" i="8"/>
  <c r="T85" i="8"/>
  <c r="I74" i="8"/>
  <c r="M74" i="8"/>
  <c r="Q74" i="8"/>
  <c r="U74" i="8"/>
  <c r="N74" i="8"/>
  <c r="R74" i="8"/>
  <c r="V74" i="8"/>
  <c r="K74" i="8"/>
  <c r="O74" i="8"/>
  <c r="S74" i="8"/>
  <c r="L74" i="8"/>
  <c r="P74" i="8"/>
  <c r="T74" i="8"/>
  <c r="I77" i="8"/>
  <c r="M77" i="8"/>
  <c r="Q77" i="8"/>
  <c r="U77" i="8"/>
  <c r="N77" i="8"/>
  <c r="R77" i="8"/>
  <c r="V77" i="8"/>
  <c r="K77" i="8"/>
  <c r="O77" i="8"/>
  <c r="S77" i="8"/>
  <c r="L77" i="8"/>
  <c r="P77" i="8"/>
  <c r="T77" i="8"/>
  <c r="J69" i="8"/>
  <c r="T69" i="8" s="1"/>
  <c r="F152" i="4"/>
  <c r="I152" i="4" s="1"/>
  <c r="J70" i="8"/>
  <c r="I146" i="4"/>
  <c r="J75" i="8"/>
  <c r="M86" i="8"/>
  <c r="L86" i="8"/>
  <c r="O86" i="8"/>
  <c r="S86" i="8"/>
  <c r="I86" i="8"/>
  <c r="V86" i="8"/>
  <c r="K86" i="8"/>
  <c r="U86" i="8"/>
  <c r="T86" i="8"/>
  <c r="N86" i="8"/>
  <c r="R86" i="8"/>
  <c r="Q86" i="8"/>
  <c r="P86" i="8"/>
  <c r="M76" i="8"/>
  <c r="S76" i="8"/>
  <c r="K76" i="8"/>
  <c r="L76" i="8"/>
  <c r="O76" i="8"/>
  <c r="V76" i="8"/>
  <c r="N76" i="8"/>
  <c r="U76" i="8"/>
  <c r="Q76" i="8"/>
  <c r="P76" i="8"/>
  <c r="I76" i="8"/>
  <c r="T76" i="8"/>
  <c r="R76" i="8"/>
  <c r="F22" i="7"/>
  <c r="F198" i="3"/>
  <c r="I193" i="3"/>
  <c r="T43" i="4"/>
  <c r="H134" i="4"/>
  <c r="H19" i="4"/>
  <c r="H25" i="4" s="1"/>
  <c r="F25" i="4"/>
  <c r="T25" i="4"/>
  <c r="F153" i="4"/>
  <c r="L92" i="5"/>
  <c r="M246" i="8" s="1"/>
  <c r="M248" i="8" s="1"/>
  <c r="L94" i="5"/>
  <c r="M270" i="8" s="1"/>
  <c r="M272" i="8" s="1"/>
  <c r="L93" i="5"/>
  <c r="M258" i="8" s="1"/>
  <c r="M260" i="8" s="1"/>
  <c r="G94" i="5"/>
  <c r="H270" i="8" s="1"/>
  <c r="H272" i="8" s="1"/>
  <c r="G93" i="5"/>
  <c r="H258" i="8" s="1"/>
  <c r="H260" i="8" s="1"/>
  <c r="I94" i="5"/>
  <c r="J270" i="8" s="1"/>
  <c r="J272" i="8" s="1"/>
  <c r="I93" i="5"/>
  <c r="J258" i="8" s="1"/>
  <c r="J260" i="8" s="1"/>
  <c r="I92" i="5"/>
  <c r="J246" i="8" s="1"/>
  <c r="J248" i="8" s="1"/>
  <c r="H92" i="5"/>
  <c r="I246" i="8" s="1"/>
  <c r="I248" i="8" s="1"/>
  <c r="H94" i="5"/>
  <c r="I270" i="8" s="1"/>
  <c r="I272" i="8" s="1"/>
  <c r="H93" i="5"/>
  <c r="I258" i="8" s="1"/>
  <c r="I260" i="8" s="1"/>
  <c r="F94" i="5"/>
  <c r="G270" i="8" s="1"/>
  <c r="F93" i="5"/>
  <c r="G258" i="8" s="1"/>
  <c r="F92" i="5"/>
  <c r="G246" i="8" s="1"/>
  <c r="J94" i="5"/>
  <c r="K270" i="8" s="1"/>
  <c r="K272" i="8" s="1"/>
  <c r="J93" i="5"/>
  <c r="K258" i="8" s="1"/>
  <c r="K260" i="8" s="1"/>
  <c r="K94" i="5"/>
  <c r="L270" i="8" s="1"/>
  <c r="L272" i="8" s="1"/>
  <c r="K93" i="5"/>
  <c r="L258" i="8" s="1"/>
  <c r="L260" i="8" s="1"/>
  <c r="D22" i="7"/>
  <c r="C45" i="7"/>
  <c r="C139" i="4"/>
  <c r="C62" i="7" s="1"/>
  <c r="D139" i="4"/>
  <c r="C63" i="7" s="1"/>
  <c r="Z54" i="5"/>
  <c r="E54" i="5"/>
  <c r="N31" i="7" l="1"/>
  <c r="L31" i="7"/>
  <c r="Q31" i="7"/>
  <c r="P31" i="7"/>
  <c r="V31" i="7"/>
  <c r="W31" i="7"/>
  <c r="O31" i="7"/>
  <c r="U31" i="7"/>
  <c r="M31" i="7"/>
  <c r="R31" i="7"/>
  <c r="S31" i="7"/>
  <c r="T31" i="7"/>
  <c r="P242" i="8"/>
  <c r="I198" i="3"/>
  <c r="I220" i="3" s="1"/>
  <c r="E224" i="3"/>
  <c r="E227" i="3" s="1"/>
  <c r="G248" i="8"/>
  <c r="I273" i="8"/>
  <c r="J273" i="8"/>
  <c r="P258" i="8"/>
  <c r="G260" i="8"/>
  <c r="M273" i="8"/>
  <c r="L273" i="8"/>
  <c r="K273" i="8"/>
  <c r="P270" i="8"/>
  <c r="G272" i="8"/>
  <c r="H273" i="8"/>
  <c r="Q19" i="7"/>
  <c r="S18" i="7"/>
  <c r="N19" i="7"/>
  <c r="N22" i="7" s="1"/>
  <c r="L19" i="7"/>
  <c r="T19" i="7"/>
  <c r="P19" i="7"/>
  <c r="U19" i="7"/>
  <c r="W19" i="7"/>
  <c r="R19" i="7"/>
  <c r="S19" i="7"/>
  <c r="O19" i="7"/>
  <c r="M19" i="7"/>
  <c r="Q18" i="7"/>
  <c r="L18" i="7"/>
  <c r="K22" i="7"/>
  <c r="I168" i="8" s="1"/>
  <c r="P18" i="7"/>
  <c r="R18" i="7"/>
  <c r="O18" i="7"/>
  <c r="V18" i="7"/>
  <c r="V22" i="7" s="1"/>
  <c r="M18" i="7"/>
  <c r="M22" i="7" s="1"/>
  <c r="T18" i="7"/>
  <c r="T22" i="7" s="1"/>
  <c r="U18" i="7"/>
  <c r="W18" i="7"/>
  <c r="J94" i="8"/>
  <c r="U88" i="8"/>
  <c r="U94" i="8" s="1"/>
  <c r="P88" i="8"/>
  <c r="P94" i="8" s="1"/>
  <c r="N88" i="8"/>
  <c r="N94" i="8" s="1"/>
  <c r="S88" i="8"/>
  <c r="S94" i="8" s="1"/>
  <c r="K88" i="8"/>
  <c r="K94" i="8" s="1"/>
  <c r="Q88" i="8"/>
  <c r="Q94" i="8" s="1"/>
  <c r="R88" i="8"/>
  <c r="R94" i="8" s="1"/>
  <c r="T88" i="8"/>
  <c r="T94" i="8" s="1"/>
  <c r="V88" i="8"/>
  <c r="V94" i="8" s="1"/>
  <c r="L88" i="8"/>
  <c r="L94" i="8" s="1"/>
  <c r="M88" i="8"/>
  <c r="M94" i="8" s="1"/>
  <c r="O88" i="8"/>
  <c r="O94" i="8" s="1"/>
  <c r="J73" i="8"/>
  <c r="J112" i="8" s="1"/>
  <c r="D80" i="8"/>
  <c r="L11" i="12"/>
  <c r="O11" i="12"/>
  <c r="I11" i="12"/>
  <c r="K11" i="12"/>
  <c r="L38" i="12"/>
  <c r="L46" i="12" s="1"/>
  <c r="L47" i="12"/>
  <c r="L66" i="12"/>
  <c r="L74" i="12" s="1"/>
  <c r="L75" i="12"/>
  <c r="N38" i="12"/>
  <c r="N46" i="12" s="1"/>
  <c r="N47" i="12"/>
  <c r="M38" i="12"/>
  <c r="M46" i="12" s="1"/>
  <c r="M47" i="12"/>
  <c r="N66" i="12"/>
  <c r="N74" i="12" s="1"/>
  <c r="N75" i="12"/>
  <c r="M66" i="12"/>
  <c r="M74" i="12" s="1"/>
  <c r="M75" i="12"/>
  <c r="I66" i="12"/>
  <c r="I75" i="12"/>
  <c r="J66" i="12"/>
  <c r="J74" i="12" s="1"/>
  <c r="J75" i="12"/>
  <c r="K38" i="12"/>
  <c r="K46" i="12" s="1"/>
  <c r="K47" i="12"/>
  <c r="K66" i="12"/>
  <c r="K74" i="12" s="1"/>
  <c r="K75" i="12"/>
  <c r="O38" i="12"/>
  <c r="O46" i="12" s="1"/>
  <c r="O47" i="12"/>
  <c r="I38" i="12"/>
  <c r="I47" i="12"/>
  <c r="J38" i="12"/>
  <c r="J46" i="12" s="1"/>
  <c r="J47" i="12"/>
  <c r="O66" i="12"/>
  <c r="O74" i="12" s="1"/>
  <c r="O75" i="12"/>
  <c r="J27" i="8"/>
  <c r="N27" i="8" s="1"/>
  <c r="D29" i="8"/>
  <c r="C43" i="9" s="1"/>
  <c r="K69" i="8"/>
  <c r="F167" i="4"/>
  <c r="I167" i="4" s="1"/>
  <c r="C10" i="12"/>
  <c r="M10" i="12" s="1"/>
  <c r="D119" i="8"/>
  <c r="I20" i="12"/>
  <c r="Q20" i="12"/>
  <c r="F20" i="12"/>
  <c r="G20" i="12"/>
  <c r="K20" i="12"/>
  <c r="O20" i="12"/>
  <c r="H20" i="12"/>
  <c r="L20" i="12"/>
  <c r="P20" i="12"/>
  <c r="S69" i="8"/>
  <c r="P69" i="8"/>
  <c r="R69" i="8"/>
  <c r="O69" i="8"/>
  <c r="U69" i="8"/>
  <c r="I69" i="8"/>
  <c r="N69" i="8"/>
  <c r="M69" i="8"/>
  <c r="V69" i="8"/>
  <c r="L69" i="8"/>
  <c r="Q69" i="8"/>
  <c r="F168" i="4"/>
  <c r="I153" i="4"/>
  <c r="Q75" i="8"/>
  <c r="Q79" i="8" s="1"/>
  <c r="M75" i="8"/>
  <c r="M79" i="8" s="1"/>
  <c r="O75" i="8"/>
  <c r="O79" i="8" s="1"/>
  <c r="P75" i="8"/>
  <c r="P79" i="8" s="1"/>
  <c r="L75" i="8"/>
  <c r="L79" i="8" s="1"/>
  <c r="U75" i="8"/>
  <c r="U79" i="8" s="1"/>
  <c r="K75" i="8"/>
  <c r="K79" i="8" s="1"/>
  <c r="N75" i="8"/>
  <c r="N79" i="8" s="1"/>
  <c r="V75" i="8"/>
  <c r="V79" i="8" s="1"/>
  <c r="R75" i="8"/>
  <c r="R79" i="8" s="1"/>
  <c r="I75" i="8"/>
  <c r="T75" i="8"/>
  <c r="T79" i="8" s="1"/>
  <c r="S75" i="8"/>
  <c r="S79" i="8" s="1"/>
  <c r="K70" i="8"/>
  <c r="L70" i="8"/>
  <c r="U70" i="8"/>
  <c r="V70" i="8"/>
  <c r="P70" i="8"/>
  <c r="T70" i="8"/>
  <c r="N70" i="8"/>
  <c r="O70" i="8"/>
  <c r="M70" i="8"/>
  <c r="I70" i="8"/>
  <c r="S70" i="8"/>
  <c r="Q70" i="8"/>
  <c r="R70" i="8"/>
  <c r="F220" i="3"/>
  <c r="J26" i="8"/>
  <c r="O26" i="8" s="1"/>
  <c r="F224" i="3"/>
  <c r="F227" i="3" s="1"/>
  <c r="O224" i="3"/>
  <c r="O227" i="3" s="1"/>
  <c r="K224" i="3"/>
  <c r="K227" i="3" s="1"/>
  <c r="G224" i="3"/>
  <c r="G227" i="3" s="1"/>
  <c r="M224" i="3"/>
  <c r="M227" i="3" s="1"/>
  <c r="D224" i="3"/>
  <c r="D227" i="3" s="1"/>
  <c r="N224" i="3"/>
  <c r="N227" i="3" s="1"/>
  <c r="I224" i="3"/>
  <c r="I227" i="3" s="1"/>
  <c r="L224" i="3"/>
  <c r="L227" i="3" s="1"/>
  <c r="J224" i="3"/>
  <c r="J227" i="3" s="1"/>
  <c r="H224" i="3"/>
  <c r="H227" i="3" s="1"/>
  <c r="H128" i="4"/>
  <c r="H139" i="4" s="1"/>
  <c r="D63" i="7" s="1"/>
  <c r="G128" i="4"/>
  <c r="G139" i="4" s="1"/>
  <c r="D62" i="7" s="1"/>
  <c r="N62" i="7" s="1"/>
  <c r="O94" i="5"/>
  <c r="I95" i="5"/>
  <c r="R41" i="7"/>
  <c r="U41" i="7"/>
  <c r="L95" i="5"/>
  <c r="W50" i="5"/>
  <c r="K92" i="5"/>
  <c r="L246" i="8" s="1"/>
  <c r="L248" i="8" s="1"/>
  <c r="W46" i="5"/>
  <c r="G92" i="5"/>
  <c r="H246" i="8" s="1"/>
  <c r="H248" i="8" s="1"/>
  <c r="W49" i="5"/>
  <c r="J92" i="5"/>
  <c r="K246" i="8" s="1"/>
  <c r="K248" i="8" s="1"/>
  <c r="O41" i="7"/>
  <c r="O44" i="7" s="1"/>
  <c r="F95" i="5"/>
  <c r="O93" i="5"/>
  <c r="Q41" i="7"/>
  <c r="H95" i="5"/>
  <c r="W45" i="5"/>
  <c r="W47" i="5"/>
  <c r="W48" i="5"/>
  <c r="W51" i="5"/>
  <c r="C52" i="7"/>
  <c r="B5" i="12" l="1"/>
  <c r="N5" i="12" s="1"/>
  <c r="S22" i="7"/>
  <c r="K43" i="9"/>
  <c r="J114" i="12"/>
  <c r="L114" i="12"/>
  <c r="M98" i="12"/>
  <c r="O114" i="12"/>
  <c r="K114" i="12"/>
  <c r="N114" i="12"/>
  <c r="M114" i="12"/>
  <c r="G168" i="8"/>
  <c r="Q22" i="7"/>
  <c r="N98" i="12"/>
  <c r="O98" i="12"/>
  <c r="K98" i="12"/>
  <c r="J98" i="12"/>
  <c r="L98" i="12"/>
  <c r="P246" i="8"/>
  <c r="P248" i="8"/>
  <c r="I168" i="4"/>
  <c r="P272" i="8"/>
  <c r="G273" i="8"/>
  <c r="P273" i="8" s="1"/>
  <c r="P260" i="8"/>
  <c r="U22" i="7"/>
  <c r="L22" i="7"/>
  <c r="L45" i="7" s="1"/>
  <c r="R22" i="7"/>
  <c r="P22" i="7"/>
  <c r="O22" i="7"/>
  <c r="O45" i="7" s="1"/>
  <c r="W22" i="7"/>
  <c r="W45" i="7" s="1"/>
  <c r="J168" i="8"/>
  <c r="H168" i="8"/>
  <c r="Q168" i="8"/>
  <c r="R168" i="8"/>
  <c r="C241" i="8"/>
  <c r="D241" i="8" s="1"/>
  <c r="D43" i="8"/>
  <c r="L257" i="8"/>
  <c r="H257" i="8"/>
  <c r="J257" i="8"/>
  <c r="M257" i="8"/>
  <c r="I257" i="8"/>
  <c r="O257" i="8"/>
  <c r="K257" i="8"/>
  <c r="G257" i="8"/>
  <c r="N257" i="8"/>
  <c r="F257" i="8"/>
  <c r="E257" i="8"/>
  <c r="D113" i="8"/>
  <c r="D120" i="8" s="1"/>
  <c r="J120" i="8" s="1"/>
  <c r="B28" i="10" s="1"/>
  <c r="D111" i="8"/>
  <c r="I112" i="8"/>
  <c r="I73" i="8"/>
  <c r="I80" i="8" s="1"/>
  <c r="J80" i="8"/>
  <c r="V73" i="8"/>
  <c r="U73" i="8"/>
  <c r="P73" i="8"/>
  <c r="P112" i="8" s="1"/>
  <c r="M73" i="8"/>
  <c r="O73" i="8"/>
  <c r="L73" i="8"/>
  <c r="Q73" i="8"/>
  <c r="N73" i="8"/>
  <c r="R73" i="8"/>
  <c r="S73" i="8"/>
  <c r="S112" i="8" s="1"/>
  <c r="K73" i="8"/>
  <c r="T73" i="8"/>
  <c r="J11" i="12"/>
  <c r="J20" i="12"/>
  <c r="M11" i="12"/>
  <c r="M19" i="12" s="1"/>
  <c r="M91" i="12" s="1"/>
  <c r="N11" i="12"/>
  <c r="M20" i="12"/>
  <c r="N20" i="12"/>
  <c r="F85" i="5"/>
  <c r="F41" i="7" s="1"/>
  <c r="D47" i="8" s="1"/>
  <c r="D49" i="8" s="1"/>
  <c r="E47" i="12"/>
  <c r="E75" i="12"/>
  <c r="E38" i="12"/>
  <c r="I46" i="12"/>
  <c r="E66" i="12"/>
  <c r="I74" i="12"/>
  <c r="J29" i="8"/>
  <c r="Q27" i="8"/>
  <c r="I27" i="8"/>
  <c r="M27" i="8"/>
  <c r="O27" i="8"/>
  <c r="U27" i="8"/>
  <c r="P27" i="8"/>
  <c r="L27" i="8"/>
  <c r="R27" i="8"/>
  <c r="S27" i="8"/>
  <c r="K27" i="8"/>
  <c r="T27" i="8"/>
  <c r="V27" i="8"/>
  <c r="J119" i="8"/>
  <c r="C36" i="9"/>
  <c r="K36" i="9" s="1"/>
  <c r="I10" i="12"/>
  <c r="I19" i="12" s="1"/>
  <c r="I91" i="12" s="1"/>
  <c r="O10" i="12"/>
  <c r="O19" i="12" s="1"/>
  <c r="O91" i="12" s="1"/>
  <c r="N10" i="12"/>
  <c r="K10" i="12"/>
  <c r="K19" i="12" s="1"/>
  <c r="K91" i="12" s="1"/>
  <c r="P10" i="12"/>
  <c r="P19" i="12" s="1"/>
  <c r="P91" i="12" s="1"/>
  <c r="P122" i="12" s="1"/>
  <c r="J10" i="12"/>
  <c r="L10" i="12"/>
  <c r="L19" i="12" s="1"/>
  <c r="L91" i="12" s="1"/>
  <c r="G10" i="12"/>
  <c r="G19" i="12" s="1"/>
  <c r="G91" i="12" s="1"/>
  <c r="G122" i="12" s="1"/>
  <c r="Q10" i="12"/>
  <c r="Q19" i="12" s="1"/>
  <c r="Q91" i="12" s="1"/>
  <c r="Q122" i="12" s="1"/>
  <c r="H10" i="12"/>
  <c r="H19" i="12" s="1"/>
  <c r="F10" i="12"/>
  <c r="F19" i="12" s="1"/>
  <c r="F91" i="12" s="1"/>
  <c r="F122" i="12" s="1"/>
  <c r="H5" i="12"/>
  <c r="G63" i="7"/>
  <c r="Q26" i="8"/>
  <c r="I26" i="8"/>
  <c r="M26" i="8"/>
  <c r="V26" i="8"/>
  <c r="T26" i="8"/>
  <c r="K26" i="8"/>
  <c r="N26" i="8"/>
  <c r="U26" i="8"/>
  <c r="R26" i="8"/>
  <c r="P26" i="8"/>
  <c r="L129" i="9"/>
  <c r="M129" i="9" s="1"/>
  <c r="L26" i="8"/>
  <c r="S26" i="8"/>
  <c r="C224" i="3"/>
  <c r="C227" i="3" s="1"/>
  <c r="G62" i="7"/>
  <c r="M62" i="7"/>
  <c r="L62" i="7"/>
  <c r="J62" i="7"/>
  <c r="E62" i="7"/>
  <c r="P62" i="7"/>
  <c r="F62" i="7"/>
  <c r="I62" i="7"/>
  <c r="O62" i="7"/>
  <c r="C69" i="7"/>
  <c r="H62" i="7"/>
  <c r="K62" i="7"/>
  <c r="H85" i="5"/>
  <c r="G95" i="5"/>
  <c r="P41" i="7"/>
  <c r="P44" i="7" s="1"/>
  <c r="K168" i="8" s="1"/>
  <c r="G85" i="5"/>
  <c r="O92" i="5"/>
  <c r="K95" i="5"/>
  <c r="T41" i="7"/>
  <c r="T44" i="7" s="1"/>
  <c r="O168" i="8" s="1"/>
  <c r="S41" i="7"/>
  <c r="S44" i="7" s="1"/>
  <c r="N168" i="8" s="1"/>
  <c r="J95" i="5"/>
  <c r="W54" i="5"/>
  <c r="D41" i="7" s="1"/>
  <c r="U44" i="7"/>
  <c r="P168" i="8" s="1"/>
  <c r="Q44" i="7"/>
  <c r="L168" i="8" s="1"/>
  <c r="R44" i="7"/>
  <c r="M168" i="8" s="1"/>
  <c r="N45" i="7"/>
  <c r="V45" i="7"/>
  <c r="M45" i="7"/>
  <c r="F63" i="7"/>
  <c r="P63" i="7"/>
  <c r="C71" i="7"/>
  <c r="L63" i="7"/>
  <c r="K63" i="7"/>
  <c r="E63" i="7"/>
  <c r="J63" i="7"/>
  <c r="M63" i="7"/>
  <c r="N63" i="7"/>
  <c r="O63" i="7"/>
  <c r="I63" i="7"/>
  <c r="H63" i="7"/>
  <c r="F5" i="12" l="1"/>
  <c r="M5" i="12"/>
  <c r="I5" i="12"/>
  <c r="G5" i="12"/>
  <c r="L5" i="12"/>
  <c r="P5" i="12"/>
  <c r="Q5" i="12"/>
  <c r="K5" i="12"/>
  <c r="J5" i="12"/>
  <c r="O5" i="12"/>
  <c r="H64" i="13"/>
  <c r="I64" i="13" s="1"/>
  <c r="H60" i="13"/>
  <c r="I60" i="13" s="1"/>
  <c r="H65" i="13"/>
  <c r="I65" i="13" s="1"/>
  <c r="H61" i="13"/>
  <c r="I61" i="13" s="1"/>
  <c r="H58" i="13"/>
  <c r="I58" i="13" s="1"/>
  <c r="H62" i="13"/>
  <c r="I62" i="13" s="1"/>
  <c r="H63" i="13"/>
  <c r="I63" i="13" s="1"/>
  <c r="H66" i="13"/>
  <c r="I66" i="13" s="1"/>
  <c r="H67" i="13"/>
  <c r="I67" i="13" s="1"/>
  <c r="H68" i="13"/>
  <c r="I68" i="13" s="1"/>
  <c r="H69" i="13"/>
  <c r="I69" i="13" s="1"/>
  <c r="H59" i="13"/>
  <c r="I59" i="13" s="1"/>
  <c r="D123" i="8"/>
  <c r="Q119" i="8"/>
  <c r="M154" i="8" s="1"/>
  <c r="B27" i="10"/>
  <c r="B8" i="12"/>
  <c r="N8" i="12" s="1"/>
  <c r="M122" i="12"/>
  <c r="C37" i="9"/>
  <c r="K37" i="9" s="1"/>
  <c r="K122" i="12"/>
  <c r="C246" i="8"/>
  <c r="C44" i="9"/>
  <c r="C45" i="9" s="1"/>
  <c r="L122" i="12"/>
  <c r="O122" i="12"/>
  <c r="F88" i="5"/>
  <c r="I241" i="8"/>
  <c r="I245" i="8" s="1"/>
  <c r="I249" i="8" s="1"/>
  <c r="J241" i="8"/>
  <c r="J245" i="8" s="1"/>
  <c r="J249" i="8" s="1"/>
  <c r="L241" i="8"/>
  <c r="L245" i="8" s="1"/>
  <c r="L249" i="8" s="1"/>
  <c r="N241" i="8"/>
  <c r="N245" i="8" s="1"/>
  <c r="N249" i="8" s="1"/>
  <c r="F261" i="8"/>
  <c r="K241" i="8"/>
  <c r="K245" i="8" s="1"/>
  <c r="H241" i="8"/>
  <c r="H245" i="8" s="1"/>
  <c r="H249" i="8" s="1"/>
  <c r="G241" i="8"/>
  <c r="G245" i="8" s="1"/>
  <c r="N261" i="8"/>
  <c r="G261" i="8"/>
  <c r="I261" i="8"/>
  <c r="J261" i="8"/>
  <c r="H261" i="8"/>
  <c r="O261" i="8"/>
  <c r="O241" i="8"/>
  <c r="O245" i="8" s="1"/>
  <c r="O249" i="8" s="1"/>
  <c r="E241" i="8"/>
  <c r="E245" i="8" s="1"/>
  <c r="E249" i="8" s="1"/>
  <c r="F241" i="8"/>
  <c r="F245" i="8" s="1"/>
  <c r="E261" i="8"/>
  <c r="M241" i="8"/>
  <c r="M245" i="8" s="1"/>
  <c r="K261" i="8"/>
  <c r="M261" i="8"/>
  <c r="L261" i="8"/>
  <c r="J43" i="8"/>
  <c r="D158" i="8"/>
  <c r="D257" i="8"/>
  <c r="P253" i="8"/>
  <c r="D245" i="8"/>
  <c r="C245" i="8"/>
  <c r="S120" i="8"/>
  <c r="O156" i="8" s="1"/>
  <c r="C156" i="8"/>
  <c r="N80" i="8"/>
  <c r="N113" i="8" s="1"/>
  <c r="N112" i="8"/>
  <c r="M80" i="8"/>
  <c r="M112" i="8"/>
  <c r="K80" i="8"/>
  <c r="K112" i="8"/>
  <c r="Q80" i="8"/>
  <c r="Q113" i="8" s="1"/>
  <c r="Q112" i="8"/>
  <c r="R80" i="8"/>
  <c r="R113" i="8" s="1"/>
  <c r="R112" i="8"/>
  <c r="O80" i="8"/>
  <c r="O113" i="8" s="1"/>
  <c r="O112" i="8"/>
  <c r="V80" i="8"/>
  <c r="V112" i="8"/>
  <c r="T80" i="8"/>
  <c r="T113" i="8" s="1"/>
  <c r="T112" i="8"/>
  <c r="J111" i="8"/>
  <c r="J113" i="8"/>
  <c r="L80" i="8"/>
  <c r="L113" i="8" s="1"/>
  <c r="L112" i="8"/>
  <c r="U80" i="8"/>
  <c r="U113" i="8" s="1"/>
  <c r="U112" i="8"/>
  <c r="P80" i="8"/>
  <c r="P113" i="8" s="1"/>
  <c r="S80" i="8"/>
  <c r="S113" i="8" s="1"/>
  <c r="D55" i="8"/>
  <c r="N19" i="12"/>
  <c r="N91" i="12" s="1"/>
  <c r="N122" i="12" s="1"/>
  <c r="E11" i="12"/>
  <c r="E20" i="12"/>
  <c r="J19" i="12"/>
  <c r="J91" i="12" s="1"/>
  <c r="J122" i="12" s="1"/>
  <c r="I114" i="12"/>
  <c r="E114" i="12" s="1"/>
  <c r="E46" i="12"/>
  <c r="I98" i="12"/>
  <c r="E98" i="12" s="1"/>
  <c r="E74" i="12"/>
  <c r="N29" i="8"/>
  <c r="L29" i="8"/>
  <c r="Q29" i="8"/>
  <c r="O29" i="8"/>
  <c r="U29" i="8"/>
  <c r="S29" i="8"/>
  <c r="T29" i="8"/>
  <c r="R29" i="8"/>
  <c r="P29" i="8"/>
  <c r="I29" i="8"/>
  <c r="M29" i="8"/>
  <c r="K29" i="8"/>
  <c r="G158" i="8" s="1"/>
  <c r="V29" i="8"/>
  <c r="I119" i="8"/>
  <c r="K119" i="8"/>
  <c r="M119" i="8"/>
  <c r="S119" i="8"/>
  <c r="N119" i="8"/>
  <c r="P119" i="8"/>
  <c r="U119" i="8"/>
  <c r="C154" i="8"/>
  <c r="O119" i="8"/>
  <c r="R119" i="8"/>
  <c r="V119" i="8"/>
  <c r="C131" i="9"/>
  <c r="D131" i="9" s="1"/>
  <c r="L119" i="8"/>
  <c r="T119" i="8"/>
  <c r="H91" i="12"/>
  <c r="H122" i="12" s="1"/>
  <c r="O106" i="12"/>
  <c r="Q106" i="12"/>
  <c r="P106" i="12"/>
  <c r="M106" i="12"/>
  <c r="F106" i="12"/>
  <c r="L106" i="12"/>
  <c r="K106" i="12"/>
  <c r="G106" i="12"/>
  <c r="C11" i="12"/>
  <c r="Q120" i="8"/>
  <c r="M156" i="8" s="1"/>
  <c r="P120" i="8"/>
  <c r="L156" i="8" s="1"/>
  <c r="R120" i="8"/>
  <c r="N156" i="8" s="1"/>
  <c r="T120" i="8"/>
  <c r="V120" i="8"/>
  <c r="R156" i="8" s="1"/>
  <c r="J123" i="8"/>
  <c r="O120" i="8"/>
  <c r="U120" i="8"/>
  <c r="K120" i="8"/>
  <c r="G156" i="8" s="1"/>
  <c r="L120" i="8"/>
  <c r="H156" i="8" s="1"/>
  <c r="M120" i="8"/>
  <c r="I156" i="8" s="1"/>
  <c r="I120" i="8"/>
  <c r="N120" i="8"/>
  <c r="I111" i="8"/>
  <c r="I113" i="8"/>
  <c r="F44" i="7"/>
  <c r="J41" i="7"/>
  <c r="H88" i="5"/>
  <c r="H41" i="7"/>
  <c r="G88" i="5"/>
  <c r="I85" i="5"/>
  <c r="I88" i="5" s="1"/>
  <c r="O95" i="5"/>
  <c r="F168" i="8"/>
  <c r="P45" i="7"/>
  <c r="Q45" i="7"/>
  <c r="T45" i="7"/>
  <c r="R45" i="7"/>
  <c r="U45" i="7"/>
  <c r="S45" i="7"/>
  <c r="D44" i="7"/>
  <c r="D45" i="7" s="1"/>
  <c r="C48" i="7" s="1"/>
  <c r="C133" i="9"/>
  <c r="D133" i="9" s="1"/>
  <c r="L122" i="9"/>
  <c r="E5" i="12" l="1"/>
  <c r="K66" i="13"/>
  <c r="M66" i="13"/>
  <c r="K63" i="13"/>
  <c r="M63" i="13"/>
  <c r="K62" i="13"/>
  <c r="M62" i="13"/>
  <c r="M58" i="13"/>
  <c r="K58" i="13"/>
  <c r="M59" i="13"/>
  <c r="K59" i="13"/>
  <c r="K61" i="13"/>
  <c r="M61" i="13"/>
  <c r="K69" i="13"/>
  <c r="M69" i="13"/>
  <c r="K65" i="13"/>
  <c r="M65" i="13"/>
  <c r="M68" i="13"/>
  <c r="K68" i="13"/>
  <c r="M60" i="13"/>
  <c r="K60" i="13"/>
  <c r="M67" i="13"/>
  <c r="K67" i="13"/>
  <c r="K64" i="13"/>
  <c r="M64" i="13"/>
  <c r="C48" i="9"/>
  <c r="D61" i="9" s="1"/>
  <c r="K8" i="12"/>
  <c r="H8" i="12"/>
  <c r="P8" i="12"/>
  <c r="G8" i="12"/>
  <c r="F8" i="12"/>
  <c r="J8" i="12"/>
  <c r="I8" i="12"/>
  <c r="O8" i="12"/>
  <c r="Q8" i="12"/>
  <c r="M8" i="12"/>
  <c r="L8" i="12"/>
  <c r="K154" i="8"/>
  <c r="R154" i="8"/>
  <c r="Q154" i="8"/>
  <c r="I154" i="8"/>
  <c r="P154" i="8"/>
  <c r="N154" i="8"/>
  <c r="L154" i="8"/>
  <c r="G154" i="8"/>
  <c r="H154" i="8"/>
  <c r="J154" i="8"/>
  <c r="D56" i="7"/>
  <c r="D52" i="7"/>
  <c r="D55" i="7"/>
  <c r="D53" i="7"/>
  <c r="C12" i="9"/>
  <c r="F172" i="8"/>
  <c r="F47" i="8"/>
  <c r="J44" i="7"/>
  <c r="J45" i="7" s="1"/>
  <c r="H47" i="8"/>
  <c r="H49" i="8" s="1"/>
  <c r="I44" i="9" s="1"/>
  <c r="I45" i="9" s="1"/>
  <c r="I48" i="9" s="1"/>
  <c r="M249" i="8"/>
  <c r="F249" i="8"/>
  <c r="G249" i="8"/>
  <c r="P241" i="8"/>
  <c r="U111" i="8"/>
  <c r="K249" i="8"/>
  <c r="D249" i="8"/>
  <c r="N111" i="8"/>
  <c r="R111" i="8"/>
  <c r="L43" i="8"/>
  <c r="H158" i="8"/>
  <c r="V43" i="8"/>
  <c r="R158" i="8"/>
  <c r="P43" i="8"/>
  <c r="L158" i="8"/>
  <c r="U43" i="8"/>
  <c r="Q158" i="8"/>
  <c r="N43" i="8"/>
  <c r="J158" i="8"/>
  <c r="P245" i="8"/>
  <c r="K43" i="8"/>
  <c r="R43" i="8"/>
  <c r="N158" i="8"/>
  <c r="O43" i="8"/>
  <c r="K158" i="8"/>
  <c r="C248" i="8"/>
  <c r="S43" i="8"/>
  <c r="O158" i="8"/>
  <c r="M43" i="8"/>
  <c r="I158" i="8"/>
  <c r="T43" i="8"/>
  <c r="P158" i="8"/>
  <c r="Q43" i="8"/>
  <c r="M158" i="8"/>
  <c r="D261" i="8"/>
  <c r="P261" i="8" s="1"/>
  <c r="P257" i="8"/>
  <c r="S123" i="8"/>
  <c r="T111" i="8"/>
  <c r="M113" i="8"/>
  <c r="M111" i="8"/>
  <c r="L111" i="8"/>
  <c r="O111" i="8"/>
  <c r="Q111" i="8"/>
  <c r="V111" i="8"/>
  <c r="V113" i="8"/>
  <c r="K111" i="8"/>
  <c r="K113" i="8"/>
  <c r="N106" i="12"/>
  <c r="P111" i="8"/>
  <c r="S111" i="8"/>
  <c r="E19" i="12"/>
  <c r="J106" i="12"/>
  <c r="I43" i="8"/>
  <c r="I106" i="12"/>
  <c r="I122" i="12"/>
  <c r="E122" i="12" s="1"/>
  <c r="U123" i="8"/>
  <c r="K123" i="8"/>
  <c r="I123" i="8"/>
  <c r="Q156" i="8"/>
  <c r="R123" i="8"/>
  <c r="O154" i="8"/>
  <c r="Q123" i="8"/>
  <c r="N123" i="8"/>
  <c r="F45" i="7"/>
  <c r="C20" i="12"/>
  <c r="T123" i="8"/>
  <c r="H106" i="12"/>
  <c r="O123" i="8"/>
  <c r="E91" i="12"/>
  <c r="D57" i="8"/>
  <c r="C19" i="12"/>
  <c r="D56" i="9"/>
  <c r="E10" i="12"/>
  <c r="P123" i="8"/>
  <c r="P156" i="8"/>
  <c r="V123" i="8"/>
  <c r="K156" i="8"/>
  <c r="M123" i="8"/>
  <c r="L123" i="8"/>
  <c r="J156" i="8"/>
  <c r="K41" i="7"/>
  <c r="C54" i="7" s="1"/>
  <c r="H44" i="7"/>
  <c r="D59" i="9" l="1"/>
  <c r="D62" i="9"/>
  <c r="D70" i="9"/>
  <c r="D57" i="9"/>
  <c r="D66" i="9"/>
  <c r="D64" i="9"/>
  <c r="D60" i="9"/>
  <c r="D67" i="9"/>
  <c r="D58" i="9"/>
  <c r="D65" i="9"/>
  <c r="D69" i="9"/>
  <c r="D63" i="9"/>
  <c r="D68" i="9"/>
  <c r="D54" i="7"/>
  <c r="E8" i="12"/>
  <c r="C249" i="8"/>
  <c r="F154" i="8"/>
  <c r="C270" i="8"/>
  <c r="C272" i="8" s="1"/>
  <c r="C273" i="8" s="1"/>
  <c r="H55" i="8"/>
  <c r="C75" i="12"/>
  <c r="F49" i="8"/>
  <c r="F44" i="9" s="1"/>
  <c r="F45" i="9" s="1"/>
  <c r="P47" i="8"/>
  <c r="P49" i="8" s="1"/>
  <c r="P55" i="8" s="1"/>
  <c r="N47" i="8"/>
  <c r="N49" i="8" s="1"/>
  <c r="J159" i="8" s="1"/>
  <c r="J167" i="8" s="1"/>
  <c r="K47" i="8"/>
  <c r="K49" i="8" s="1"/>
  <c r="M47" i="8"/>
  <c r="M49" i="8" s="1"/>
  <c r="O47" i="8"/>
  <c r="O49" i="8" s="1"/>
  <c r="K159" i="8" s="1"/>
  <c r="K167" i="8" s="1"/>
  <c r="R47" i="8"/>
  <c r="R49" i="8" s="1"/>
  <c r="N159" i="8" s="1"/>
  <c r="N167" i="8" s="1"/>
  <c r="L47" i="8"/>
  <c r="L49" i="8" s="1"/>
  <c r="U47" i="8"/>
  <c r="U49" i="8" s="1"/>
  <c r="S47" i="8"/>
  <c r="S49" i="8" s="1"/>
  <c r="O159" i="8" s="1"/>
  <c r="O167" i="8" s="1"/>
  <c r="T47" i="8"/>
  <c r="T49" i="8" s="1"/>
  <c r="P159" i="8" s="1"/>
  <c r="P167" i="8" s="1"/>
  <c r="V47" i="8"/>
  <c r="V49" i="8" s="1"/>
  <c r="Q47" i="8"/>
  <c r="Q49" i="8" s="1"/>
  <c r="M159" i="8" s="1"/>
  <c r="M167" i="8" s="1"/>
  <c r="C38" i="12"/>
  <c r="P249" i="8"/>
  <c r="F158" i="8"/>
  <c r="E106" i="12"/>
  <c r="H45" i="7"/>
  <c r="C47" i="12"/>
  <c r="C66" i="12"/>
  <c r="F156" i="8"/>
  <c r="J47" i="8"/>
  <c r="L130" i="9" s="1"/>
  <c r="L134" i="9" s="1"/>
  <c r="H57" i="9"/>
  <c r="K44" i="7"/>
  <c r="K45" i="7" s="1"/>
  <c r="C50" i="7" s="1"/>
  <c r="D50" i="7" s="1"/>
  <c r="F48" i="9" l="1"/>
  <c r="K48" i="9" s="1"/>
  <c r="K45" i="9"/>
  <c r="K44" i="9"/>
  <c r="L159" i="8"/>
  <c r="L167" i="8" s="1"/>
  <c r="O55" i="8"/>
  <c r="R55" i="8"/>
  <c r="N55" i="8"/>
  <c r="Q55" i="8"/>
  <c r="S55" i="8"/>
  <c r="U55" i="8"/>
  <c r="Q159" i="8"/>
  <c r="Q167" i="8" s="1"/>
  <c r="M55" i="8"/>
  <c r="I159" i="8"/>
  <c r="I167" i="8" s="1"/>
  <c r="F55" i="8"/>
  <c r="C258" i="8"/>
  <c r="C260" i="8" s="1"/>
  <c r="C261" i="8" s="1"/>
  <c r="J49" i="8"/>
  <c r="T55" i="8"/>
  <c r="R159" i="8"/>
  <c r="R167" i="8" s="1"/>
  <c r="V55" i="8"/>
  <c r="L55" i="8"/>
  <c r="H159" i="8"/>
  <c r="H167" i="8" s="1"/>
  <c r="K55" i="8"/>
  <c r="G159" i="8"/>
  <c r="G167" i="8" s="1"/>
  <c r="P57" i="8"/>
  <c r="H57" i="8"/>
  <c r="C74" i="12"/>
  <c r="H67" i="9"/>
  <c r="H56" i="9"/>
  <c r="M130" i="9"/>
  <c r="H65" i="9"/>
  <c r="H58" i="9"/>
  <c r="H61" i="9"/>
  <c r="H68" i="9"/>
  <c r="H66" i="9"/>
  <c r="H70" i="9"/>
  <c r="H62" i="9"/>
  <c r="H60" i="9"/>
  <c r="H69" i="9"/>
  <c r="H64" i="9"/>
  <c r="H63" i="9"/>
  <c r="H59" i="9"/>
  <c r="H31" i="13" l="1"/>
  <c r="H36" i="13"/>
  <c r="H27" i="13"/>
  <c r="F65" i="9"/>
  <c r="E90" i="9" s="1"/>
  <c r="H34" i="13"/>
  <c r="H35" i="13"/>
  <c r="H33" i="13"/>
  <c r="H28" i="13"/>
  <c r="H29" i="13"/>
  <c r="H32" i="13"/>
  <c r="H37" i="13"/>
  <c r="H30" i="13"/>
  <c r="H26" i="13"/>
  <c r="F60" i="9"/>
  <c r="E85" i="9" s="1"/>
  <c r="F59" i="9"/>
  <c r="E84" i="9" s="1"/>
  <c r="F68" i="9"/>
  <c r="E93" i="9" s="1"/>
  <c r="F70" i="9"/>
  <c r="E95" i="9" s="1"/>
  <c r="F66" i="9"/>
  <c r="E91" i="9" s="1"/>
  <c r="F58" i="9"/>
  <c r="E83" i="9" s="1"/>
  <c r="F57" i="9"/>
  <c r="E82" i="9" s="1"/>
  <c r="F56" i="9"/>
  <c r="E81" i="9" s="1"/>
  <c r="F62" i="9"/>
  <c r="E87" i="9" s="1"/>
  <c r="F69" i="9"/>
  <c r="E94" i="9" s="1"/>
  <c r="F61" i="9"/>
  <c r="E86" i="9" s="1"/>
  <c r="F64" i="9"/>
  <c r="E89" i="9" s="1"/>
  <c r="F67" i="9"/>
  <c r="E92" i="9" s="1"/>
  <c r="F63" i="9"/>
  <c r="E88" i="9" s="1"/>
  <c r="P64" i="13"/>
  <c r="L64" i="13" s="1"/>
  <c r="P60" i="13"/>
  <c r="L60" i="13" s="1"/>
  <c r="P69" i="13"/>
  <c r="L69" i="13" s="1"/>
  <c r="P58" i="13"/>
  <c r="L58" i="13" s="1"/>
  <c r="P66" i="13"/>
  <c r="L66" i="13" s="1"/>
  <c r="P65" i="13"/>
  <c r="L65" i="13" s="1"/>
  <c r="P67" i="13"/>
  <c r="L67" i="13" s="1"/>
  <c r="P62" i="13"/>
  <c r="L62" i="13" s="1"/>
  <c r="P61" i="13"/>
  <c r="L61" i="13" s="1"/>
  <c r="P68" i="13"/>
  <c r="L68" i="13" s="1"/>
  <c r="P63" i="13"/>
  <c r="L63" i="13" s="1"/>
  <c r="P59" i="13"/>
  <c r="L59" i="13" s="1"/>
  <c r="H70" i="13"/>
  <c r="R57" i="8"/>
  <c r="O57" i="8"/>
  <c r="N57" i="8"/>
  <c r="Q57" i="8"/>
  <c r="S57" i="8"/>
  <c r="F167" i="8"/>
  <c r="F159" i="8"/>
  <c r="V57" i="8"/>
  <c r="T57" i="8"/>
  <c r="K57" i="8"/>
  <c r="D159" i="8"/>
  <c r="J55" i="8"/>
  <c r="J57" i="8" s="1"/>
  <c r="I49" i="8"/>
  <c r="I55" i="8" s="1"/>
  <c r="I57" i="8" s="1"/>
  <c r="M57" i="8"/>
  <c r="L57" i="8"/>
  <c r="F57" i="8"/>
  <c r="C46" i="12"/>
  <c r="U57" i="8"/>
  <c r="H38" i="13" l="1"/>
  <c r="I31" i="13"/>
  <c r="P31" i="13" s="1"/>
  <c r="I37" i="13"/>
  <c r="P37" i="13" s="1"/>
  <c r="I36" i="13"/>
  <c r="P36" i="13" s="1"/>
  <c r="I28" i="13"/>
  <c r="P28" i="13" s="1"/>
  <c r="I29" i="13"/>
  <c r="P29" i="13" s="1"/>
  <c r="I32" i="13"/>
  <c r="P32" i="13" s="1"/>
  <c r="I30" i="13"/>
  <c r="P30" i="13" s="1"/>
  <c r="I35" i="13"/>
  <c r="P35" i="13" s="1"/>
  <c r="I33" i="13"/>
  <c r="P33" i="13" s="1"/>
  <c r="I34" i="13"/>
  <c r="P34" i="13" s="1"/>
  <c r="I27" i="13"/>
  <c r="P27" i="13" s="1"/>
  <c r="I26" i="13"/>
  <c r="I70" i="13"/>
  <c r="I38" i="13" l="1"/>
  <c r="P26" i="13"/>
  <c r="H135" i="13"/>
  <c r="P132" i="13"/>
  <c r="L132" i="13" s="1"/>
  <c r="P128" i="13"/>
  <c r="L128" i="13" s="1"/>
  <c r="P125" i="13"/>
  <c r="L125" i="13" s="1"/>
  <c r="P123" i="13"/>
  <c r="L123" i="13" s="1"/>
  <c r="P134" i="13"/>
  <c r="L134" i="13" s="1"/>
  <c r="P131" i="13"/>
  <c r="L131" i="13" s="1"/>
  <c r="P127" i="13"/>
  <c r="L127" i="13" s="1"/>
  <c r="P130" i="13"/>
  <c r="L130" i="13" s="1"/>
  <c r="P124" i="13"/>
  <c r="L124" i="13" s="1"/>
  <c r="P133" i="13"/>
  <c r="L133" i="13" s="1"/>
  <c r="P129" i="13"/>
  <c r="L129" i="13" s="1"/>
  <c r="P126" i="13"/>
  <c r="L126" i="13" s="1"/>
  <c r="I135" i="13" l="1"/>
  <c r="P98" i="13"/>
  <c r="L98" i="13" s="1"/>
  <c r="P94" i="13"/>
  <c r="L94" i="13" s="1"/>
  <c r="P91" i="13"/>
  <c r="L91" i="13" s="1"/>
  <c r="P101" i="13"/>
  <c r="L101" i="13" s="1"/>
  <c r="P97" i="13"/>
  <c r="L97" i="13" s="1"/>
  <c r="P90" i="13"/>
  <c r="L90" i="13" s="1"/>
  <c r="P100" i="13"/>
  <c r="L100" i="13" s="1"/>
  <c r="P96" i="13"/>
  <c r="L96" i="13" s="1"/>
  <c r="P93" i="13"/>
  <c r="L93" i="13" s="1"/>
  <c r="P99" i="13"/>
  <c r="L99" i="13" s="1"/>
  <c r="P95" i="13"/>
  <c r="L95" i="13" s="1"/>
  <c r="P92" i="13"/>
  <c r="L92" i="13" s="1"/>
  <c r="H102" i="13"/>
  <c r="I102" i="13" l="1"/>
  <c r="O215" i="4" l="1"/>
  <c r="M33" i="13" l="1"/>
  <c r="M27" i="13"/>
  <c r="M29" i="13"/>
  <c r="M35" i="13"/>
  <c r="M30" i="13"/>
  <c r="M26" i="13"/>
  <c r="M34" i="13"/>
  <c r="M31" i="13"/>
  <c r="M32" i="13"/>
  <c r="M37" i="13"/>
  <c r="M36" i="13"/>
  <c r="M28" i="13"/>
  <c r="J36" i="13"/>
  <c r="M70" i="13"/>
  <c r="M38" i="13" l="1"/>
  <c r="L35" i="13"/>
  <c r="L26" i="13"/>
  <c r="K34" i="13"/>
  <c r="K36" i="13"/>
  <c r="L33" i="13"/>
  <c r="L27" i="13"/>
  <c r="K28" i="13"/>
  <c r="K37" i="13"/>
  <c r="K27" i="13"/>
  <c r="L37" i="13"/>
  <c r="L34" i="13"/>
  <c r="L29" i="13"/>
  <c r="L32" i="13"/>
  <c r="L36" i="13"/>
  <c r="K32" i="13"/>
  <c r="L28" i="13"/>
  <c r="L31" i="13"/>
  <c r="L30" i="13"/>
  <c r="K26" i="13"/>
  <c r="K31" i="13"/>
  <c r="K29" i="13"/>
  <c r="K35" i="13"/>
  <c r="K30" i="13"/>
  <c r="K33" i="13"/>
  <c r="O36" i="13"/>
  <c r="N36" i="13"/>
  <c r="N68" i="13"/>
  <c r="J28" i="13"/>
  <c r="J32" i="13"/>
  <c r="J31" i="13"/>
  <c r="J30" i="13"/>
  <c r="J29" i="13"/>
  <c r="J37" i="13"/>
  <c r="J33" i="13"/>
  <c r="J34" i="13"/>
  <c r="J27" i="13"/>
  <c r="J26" i="13"/>
  <c r="L70" i="13"/>
  <c r="O58" i="13"/>
  <c r="O69" i="13"/>
  <c r="K70" i="13"/>
  <c r="O70" i="13" s="1"/>
  <c r="O60" i="13"/>
  <c r="O68" i="13"/>
  <c r="O61" i="13"/>
  <c r="O66" i="13"/>
  <c r="O63" i="13"/>
  <c r="O65" i="13"/>
  <c r="O64" i="13"/>
  <c r="O67" i="13"/>
  <c r="O62" i="13"/>
  <c r="O59" i="13"/>
  <c r="K38" i="13" l="1"/>
  <c r="P38" i="13" s="1"/>
  <c r="L38" i="13"/>
  <c r="P70" i="13"/>
  <c r="O30" i="13"/>
  <c r="N30" i="13"/>
  <c r="O26" i="13"/>
  <c r="N26" i="13"/>
  <c r="O31" i="13"/>
  <c r="N31" i="13"/>
  <c r="O27" i="13"/>
  <c r="N27" i="13"/>
  <c r="O32" i="13"/>
  <c r="N32" i="13"/>
  <c r="O34" i="13"/>
  <c r="N34" i="13"/>
  <c r="O28" i="13"/>
  <c r="N28" i="13"/>
  <c r="N33" i="13"/>
  <c r="O33" i="13"/>
  <c r="O37" i="13"/>
  <c r="N37" i="13"/>
  <c r="J35" i="13"/>
  <c r="J38" i="13" s="1"/>
  <c r="O29" i="13"/>
  <c r="N29" i="13"/>
  <c r="Q6" i="12"/>
  <c r="N6" i="12"/>
  <c r="N62" i="13"/>
  <c r="N59" i="13"/>
  <c r="F38" i="6"/>
  <c r="N63" i="13"/>
  <c r="N66" i="13"/>
  <c r="N64" i="13"/>
  <c r="E143" i="13"/>
  <c r="P6" i="12"/>
  <c r="F143" i="13"/>
  <c r="N69" i="13"/>
  <c r="M6" i="12"/>
  <c r="N60" i="13"/>
  <c r="M143" i="13"/>
  <c r="G6" i="12"/>
  <c r="N61" i="13"/>
  <c r="J70" i="13"/>
  <c r="N58" i="13"/>
  <c r="N67" i="13"/>
  <c r="K143" i="13"/>
  <c r="N65" i="13"/>
  <c r="L6" i="12"/>
  <c r="F35" i="6"/>
  <c r="I143" i="13"/>
  <c r="M135" i="13"/>
  <c r="M102" i="13"/>
  <c r="Q62" i="12"/>
  <c r="F39" i="6"/>
  <c r="N70" i="13" l="1"/>
  <c r="C132" i="8"/>
  <c r="O35" i="13"/>
  <c r="N35" i="13"/>
  <c r="N38" i="13"/>
  <c r="O38" i="13"/>
  <c r="F40" i="6"/>
  <c r="I6" i="12"/>
  <c r="F37" i="6"/>
  <c r="F32" i="6"/>
  <c r="N143" i="13"/>
  <c r="D143" i="13"/>
  <c r="F30" i="6"/>
  <c r="F31" i="6"/>
  <c r="H6" i="12"/>
  <c r="F6" i="12"/>
  <c r="C143" i="13"/>
  <c r="L143" i="13"/>
  <c r="F36" i="6"/>
  <c r="J6" i="12"/>
  <c r="J143" i="13"/>
  <c r="O6" i="12"/>
  <c r="F33" i="6"/>
  <c r="G143" i="13"/>
  <c r="F34" i="6"/>
  <c r="K6" i="12"/>
  <c r="H143" i="13"/>
  <c r="L135" i="13"/>
  <c r="J62" i="12"/>
  <c r="L62" i="12"/>
  <c r="P62" i="12"/>
  <c r="I62" i="12"/>
  <c r="O62" i="12"/>
  <c r="F62" i="12"/>
  <c r="M62" i="12"/>
  <c r="G62" i="12"/>
  <c r="H62" i="12"/>
  <c r="N62" i="12"/>
  <c r="K62" i="12"/>
  <c r="L102" i="13"/>
  <c r="K102" i="13"/>
  <c r="P102" i="13" s="1"/>
  <c r="B143" i="13" l="1"/>
  <c r="D134" i="8" s="1"/>
  <c r="E6" i="12"/>
  <c r="J135" i="13"/>
  <c r="G132" i="8" s="1"/>
  <c r="K135" i="13"/>
  <c r="P135" i="13" s="1"/>
  <c r="J102" i="13"/>
  <c r="E132" i="8" s="1"/>
  <c r="N123" i="13"/>
  <c r="O123" i="13"/>
  <c r="O132" i="13"/>
  <c r="N132" i="13"/>
  <c r="N126" i="13"/>
  <c r="O126" i="13"/>
  <c r="N131" i="13"/>
  <c r="O131" i="13"/>
  <c r="E62" i="12"/>
  <c r="B62" i="12" s="1"/>
  <c r="N95" i="13"/>
  <c r="O95" i="13"/>
  <c r="N96" i="13"/>
  <c r="O96" i="13"/>
  <c r="O97" i="13"/>
  <c r="N97" i="13"/>
  <c r="O128" i="13"/>
  <c r="N128" i="13"/>
  <c r="O134" i="13"/>
  <c r="N134" i="13"/>
  <c r="N124" i="13"/>
  <c r="O124" i="13"/>
  <c r="O92" i="13"/>
  <c r="N92" i="13"/>
  <c r="O93" i="13"/>
  <c r="N93" i="13"/>
  <c r="N101" i="13"/>
  <c r="O101" i="13"/>
  <c r="N125" i="13"/>
  <c r="O125" i="13"/>
  <c r="O133" i="13"/>
  <c r="N133" i="13"/>
  <c r="O130" i="13"/>
  <c r="N130" i="13"/>
  <c r="O100" i="13"/>
  <c r="N100" i="13"/>
  <c r="N90" i="13"/>
  <c r="O90" i="13"/>
  <c r="N94" i="13"/>
  <c r="O94" i="13"/>
  <c r="N129" i="13"/>
  <c r="O129" i="13"/>
  <c r="N127" i="13"/>
  <c r="O127" i="13"/>
  <c r="N98" i="13"/>
  <c r="O98" i="13"/>
  <c r="O91" i="13"/>
  <c r="N91" i="13"/>
  <c r="N99" i="13"/>
  <c r="O99" i="13"/>
  <c r="C35" i="9" l="1"/>
  <c r="D135" i="8"/>
  <c r="J34" i="12"/>
  <c r="M34" i="12"/>
  <c r="I34" i="12"/>
  <c r="I61" i="12"/>
  <c r="L32" i="6"/>
  <c r="F145" i="13"/>
  <c r="L61" i="12"/>
  <c r="L35" i="6"/>
  <c r="I145" i="13"/>
  <c r="P61" i="12"/>
  <c r="P73" i="12" s="1"/>
  <c r="P113" i="12" s="1"/>
  <c r="P115" i="12" s="1"/>
  <c r="L39" i="6"/>
  <c r="M145" i="13"/>
  <c r="Q33" i="12"/>
  <c r="N144" i="13"/>
  <c r="K34" i="12"/>
  <c r="P34" i="12"/>
  <c r="J145" i="13"/>
  <c r="M61" i="12"/>
  <c r="L36" i="6"/>
  <c r="I33" i="12"/>
  <c r="F144" i="13"/>
  <c r="F146" i="13" s="1"/>
  <c r="G34" i="12"/>
  <c r="N61" i="12"/>
  <c r="N73" i="12" s="1"/>
  <c r="N113" i="12" s="1"/>
  <c r="N115" i="12" s="1"/>
  <c r="L37" i="6"/>
  <c r="K145" i="13"/>
  <c r="O102" i="13"/>
  <c r="N102" i="13"/>
  <c r="J33" i="12"/>
  <c r="G144" i="13"/>
  <c r="F61" i="12"/>
  <c r="F73" i="12" s="1"/>
  <c r="F113" i="12" s="1"/>
  <c r="F115" i="12" s="1"/>
  <c r="L29" i="6"/>
  <c r="C145" i="13"/>
  <c r="H61" i="12"/>
  <c r="L31" i="6"/>
  <c r="E145" i="13"/>
  <c r="L34" i="12"/>
  <c r="Q34" i="12"/>
  <c r="O61" i="12"/>
  <c r="L38" i="6"/>
  <c r="L145" i="13"/>
  <c r="F34" i="12"/>
  <c r="K33" i="12"/>
  <c r="K45" i="12" s="1"/>
  <c r="K97" i="12" s="1"/>
  <c r="K99" i="12" s="1"/>
  <c r="H144" i="13"/>
  <c r="L144" i="13"/>
  <c r="O33" i="12"/>
  <c r="F33" i="12"/>
  <c r="C144" i="13"/>
  <c r="N33" i="12"/>
  <c r="K144" i="13"/>
  <c r="L33" i="12"/>
  <c r="I144" i="13"/>
  <c r="O34" i="12"/>
  <c r="N34" i="12"/>
  <c r="J144" i="13"/>
  <c r="M33" i="12"/>
  <c r="E144" i="13"/>
  <c r="H33" i="12"/>
  <c r="D144" i="13"/>
  <c r="G33" i="12"/>
  <c r="H34" i="12"/>
  <c r="J61" i="12"/>
  <c r="L33" i="6"/>
  <c r="G145" i="13"/>
  <c r="Q61" i="12"/>
  <c r="Q73" i="12" s="1"/>
  <c r="Q113" i="12" s="1"/>
  <c r="Q115" i="12" s="1"/>
  <c r="N145" i="13"/>
  <c r="L40" i="6"/>
  <c r="H145" i="13"/>
  <c r="K61" i="12"/>
  <c r="L34" i="6"/>
  <c r="P33" i="12"/>
  <c r="M144" i="13"/>
  <c r="G61" i="12"/>
  <c r="L30" i="6"/>
  <c r="D145" i="13"/>
  <c r="O135" i="13"/>
  <c r="N135" i="13"/>
  <c r="B6" i="12"/>
  <c r="H73" i="12" l="1"/>
  <c r="H113" i="12" s="1"/>
  <c r="H115" i="12" s="1"/>
  <c r="M146" i="13"/>
  <c r="G45" i="12"/>
  <c r="G97" i="12" s="1"/>
  <c r="G99" i="12" s="1"/>
  <c r="M45" i="12"/>
  <c r="M97" i="12" s="1"/>
  <c r="M99" i="12" s="1"/>
  <c r="F76" i="12"/>
  <c r="L73" i="12"/>
  <c r="L113" i="12" s="1"/>
  <c r="L115" i="12" s="1"/>
  <c r="F78" i="12"/>
  <c r="I146" i="13"/>
  <c r="F77" i="12"/>
  <c r="E146" i="13"/>
  <c r="G73" i="12"/>
  <c r="G113" i="12" s="1"/>
  <c r="G115" i="12" s="1"/>
  <c r="I73" i="12"/>
  <c r="I113" i="12" s="1"/>
  <c r="I115" i="12" s="1"/>
  <c r="B145" i="13"/>
  <c r="H134" i="8" s="1"/>
  <c r="H135" i="8" s="1"/>
  <c r="C146" i="13"/>
  <c r="B144" i="13"/>
  <c r="P45" i="12"/>
  <c r="P97" i="12" s="1"/>
  <c r="P99" i="12" s="1"/>
  <c r="J45" i="12"/>
  <c r="J97" i="12" s="1"/>
  <c r="J99" i="12" s="1"/>
  <c r="K146" i="13"/>
  <c r="O73" i="12"/>
  <c r="O78" i="12" s="1"/>
  <c r="K73" i="12"/>
  <c r="K113" i="12" s="1"/>
  <c r="K115" i="12" s="1"/>
  <c r="J146" i="13"/>
  <c r="L146" i="13"/>
  <c r="I45" i="12"/>
  <c r="F45" i="12"/>
  <c r="L45" i="12"/>
  <c r="I31" i="6"/>
  <c r="N31" i="6"/>
  <c r="G65" i="7" s="1"/>
  <c r="N29" i="6"/>
  <c r="I29" i="6"/>
  <c r="E34" i="12"/>
  <c r="B34" i="12" s="1"/>
  <c r="G146" i="13"/>
  <c r="M73" i="12"/>
  <c r="M113" i="12" s="1"/>
  <c r="M115" i="12" s="1"/>
  <c r="D146" i="13"/>
  <c r="N45" i="12"/>
  <c r="N97" i="12" s="1"/>
  <c r="N99" i="12" s="1"/>
  <c r="O45" i="12"/>
  <c r="O97" i="12" s="1"/>
  <c r="I34" i="6"/>
  <c r="N34" i="6"/>
  <c r="J65" i="7" s="1"/>
  <c r="I40" i="6"/>
  <c r="N40" i="6"/>
  <c r="P65" i="7" s="1"/>
  <c r="J73" i="12"/>
  <c r="J113" i="12" s="1"/>
  <c r="J115" i="12" s="1"/>
  <c r="H45" i="12"/>
  <c r="H97" i="12" s="1"/>
  <c r="H99" i="12" s="1"/>
  <c r="I35" i="6"/>
  <c r="N35" i="6"/>
  <c r="K65" i="7" s="1"/>
  <c r="H77" i="12"/>
  <c r="E33" i="12"/>
  <c r="B33" i="12" s="1"/>
  <c r="N78" i="12"/>
  <c r="N76" i="12"/>
  <c r="N77" i="12"/>
  <c r="I32" i="6"/>
  <c r="N32" i="6"/>
  <c r="H65" i="7" s="1"/>
  <c r="Q45" i="12"/>
  <c r="Q97" i="12" s="1"/>
  <c r="E61" i="12"/>
  <c r="B61" i="12" s="1"/>
  <c r="N39" i="6"/>
  <c r="O65" i="7" s="1"/>
  <c r="I39" i="6"/>
  <c r="Q77" i="12"/>
  <c r="Q76" i="12"/>
  <c r="Q78" i="12"/>
  <c r="I30" i="6"/>
  <c r="N30" i="6"/>
  <c r="F65" i="7" s="1"/>
  <c r="I36" i="6"/>
  <c r="N36" i="6"/>
  <c r="L65" i="7" s="1"/>
  <c r="I37" i="6"/>
  <c r="N37" i="6"/>
  <c r="M65" i="7" s="1"/>
  <c r="I38" i="6"/>
  <c r="N38" i="6"/>
  <c r="N65" i="7" s="1"/>
  <c r="H146" i="13"/>
  <c r="K48" i="12"/>
  <c r="K50" i="12"/>
  <c r="K49" i="12"/>
  <c r="I33" i="6"/>
  <c r="N33" i="6"/>
  <c r="I65" i="7" s="1"/>
  <c r="N146" i="13"/>
  <c r="P76" i="12"/>
  <c r="P77" i="12"/>
  <c r="P78" i="12"/>
  <c r="H78" i="12" l="1"/>
  <c r="H76" i="12"/>
  <c r="G49" i="12"/>
  <c r="M50" i="12"/>
  <c r="G50" i="12"/>
  <c r="M49" i="12"/>
  <c r="G48" i="12"/>
  <c r="M48" i="12"/>
  <c r="L77" i="12"/>
  <c r="L76" i="12"/>
  <c r="L78" i="12"/>
  <c r="P48" i="12"/>
  <c r="P50" i="12"/>
  <c r="P49" i="12"/>
  <c r="G77" i="12"/>
  <c r="J48" i="12"/>
  <c r="J50" i="12"/>
  <c r="J49" i="12"/>
  <c r="G76" i="12"/>
  <c r="I78" i="12"/>
  <c r="G78" i="12"/>
  <c r="I77" i="12"/>
  <c r="I76" i="12"/>
  <c r="K76" i="12"/>
  <c r="K78" i="12"/>
  <c r="K77" i="12"/>
  <c r="O76" i="12"/>
  <c r="O113" i="12"/>
  <c r="O115" i="12" s="1"/>
  <c r="E115" i="12" s="1"/>
  <c r="E130" i="12" s="1"/>
  <c r="I48" i="12"/>
  <c r="I97" i="12"/>
  <c r="Q99" i="12"/>
  <c r="O99" i="12"/>
  <c r="L48" i="12"/>
  <c r="L97" i="12"/>
  <c r="F48" i="12"/>
  <c r="F97" i="12"/>
  <c r="I49" i="12"/>
  <c r="I50" i="12"/>
  <c r="O77" i="12"/>
  <c r="F50" i="12"/>
  <c r="F49" i="12"/>
  <c r="L50" i="12"/>
  <c r="L49" i="12"/>
  <c r="E45" i="12"/>
  <c r="N49" i="12"/>
  <c r="N48" i="12"/>
  <c r="N50" i="12"/>
  <c r="I35" i="9"/>
  <c r="I39" i="9" s="1"/>
  <c r="C45" i="6"/>
  <c r="D65" i="7" s="1"/>
  <c r="C29" i="10" s="1"/>
  <c r="M78" i="12"/>
  <c r="M77" i="12"/>
  <c r="M76" i="12"/>
  <c r="B146" i="13"/>
  <c r="K132" i="8"/>
  <c r="H50" i="12"/>
  <c r="H49" i="12"/>
  <c r="H48" i="12"/>
  <c r="J77" i="12"/>
  <c r="J76" i="12"/>
  <c r="J78" i="12"/>
  <c r="E73" i="12"/>
  <c r="N41" i="6"/>
  <c r="Q49" i="12"/>
  <c r="Q48" i="12"/>
  <c r="Q50" i="12"/>
  <c r="O50" i="12"/>
  <c r="O48" i="12"/>
  <c r="O49" i="12"/>
  <c r="E65" i="7"/>
  <c r="E78" i="12" l="1"/>
  <c r="E113" i="12"/>
  <c r="E116" i="12" s="1"/>
  <c r="C130" i="12" s="1"/>
  <c r="F99" i="12"/>
  <c r="E97" i="12"/>
  <c r="E100" i="12" s="1"/>
  <c r="C129" i="12" s="1"/>
  <c r="L99" i="12"/>
  <c r="I99" i="12"/>
  <c r="G68" i="9"/>
  <c r="G56" i="9"/>
  <c r="G59" i="9"/>
  <c r="G57" i="9"/>
  <c r="G58" i="9"/>
  <c r="G67" i="9"/>
  <c r="G69" i="9"/>
  <c r="G60" i="9"/>
  <c r="G70" i="9"/>
  <c r="G62" i="9"/>
  <c r="G61" i="9"/>
  <c r="G65" i="9"/>
  <c r="G66" i="9"/>
  <c r="G63" i="9"/>
  <c r="G64" i="9"/>
  <c r="V132" i="8"/>
  <c r="V134" i="8" s="1"/>
  <c r="V135" i="8" s="1"/>
  <c r="R132" i="8"/>
  <c r="R134" i="8" s="1"/>
  <c r="R135" i="8" s="1"/>
  <c r="M132" i="8"/>
  <c r="M134" i="8" s="1"/>
  <c r="M135" i="8" s="1"/>
  <c r="U132" i="8"/>
  <c r="U134" i="8" s="1"/>
  <c r="U135" i="8" s="1"/>
  <c r="Q132" i="8"/>
  <c r="Q134" i="8" s="1"/>
  <c r="Q135" i="8" s="1"/>
  <c r="N132" i="8"/>
  <c r="N134" i="8" s="1"/>
  <c r="N135" i="8" s="1"/>
  <c r="T132" i="8"/>
  <c r="T134" i="8" s="1"/>
  <c r="T135" i="8" s="1"/>
  <c r="P132" i="8"/>
  <c r="P134" i="8" s="1"/>
  <c r="P135" i="8" s="1"/>
  <c r="L132" i="8"/>
  <c r="L134" i="8" s="1"/>
  <c r="L135" i="8" s="1"/>
  <c r="S132" i="8"/>
  <c r="S134" i="8" s="1"/>
  <c r="S135" i="8" s="1"/>
  <c r="O132" i="8"/>
  <c r="O134" i="8" s="1"/>
  <c r="O135" i="8" s="1"/>
  <c r="K134" i="8"/>
  <c r="K135" i="8" s="1"/>
  <c r="E76" i="12"/>
  <c r="E77" i="12"/>
  <c r="E48" i="12"/>
  <c r="E50" i="12"/>
  <c r="E49" i="12"/>
  <c r="F134" i="8"/>
  <c r="F135" i="8" s="1"/>
  <c r="J132" i="8"/>
  <c r="C75" i="7"/>
  <c r="E99" i="12" l="1"/>
  <c r="E129" i="12" s="1"/>
  <c r="L155" i="8"/>
  <c r="I155" i="8"/>
  <c r="Q155" i="8"/>
  <c r="M155" i="8"/>
  <c r="C129" i="9"/>
  <c r="I132" i="8"/>
  <c r="K155" i="8"/>
  <c r="H155" i="8"/>
  <c r="J155" i="8"/>
  <c r="F35" i="9"/>
  <c r="J134" i="8"/>
  <c r="J135" i="8" s="1"/>
  <c r="C146" i="8" s="1"/>
  <c r="G155" i="8"/>
  <c r="P155" i="8"/>
  <c r="O155" i="8"/>
  <c r="R155" i="8"/>
  <c r="N155" i="8"/>
  <c r="B26" i="10" l="1"/>
  <c r="C155" i="8"/>
  <c r="F155" i="8"/>
  <c r="F39" i="9"/>
  <c r="K35" i="9"/>
  <c r="D129" i="9"/>
  <c r="I134" i="8"/>
  <c r="E65" i="9" l="1"/>
  <c r="E58" i="9"/>
  <c r="E56" i="9"/>
  <c r="E57" i="9"/>
  <c r="E60" i="9"/>
  <c r="E63" i="9"/>
  <c r="E61" i="9"/>
  <c r="E67" i="9"/>
  <c r="E59" i="9"/>
  <c r="E62" i="9"/>
  <c r="E68" i="9"/>
  <c r="E70" i="9"/>
  <c r="E64" i="9"/>
  <c r="E69" i="9"/>
  <c r="E66" i="9"/>
  <c r="Q7" i="12" l="1"/>
  <c r="Q18" i="12" s="1"/>
  <c r="F7" i="12"/>
  <c r="J7" i="12"/>
  <c r="J18" i="12" s="1"/>
  <c r="K7" i="12"/>
  <c r="K18" i="12" s="1"/>
  <c r="L7" i="12"/>
  <c r="L18" i="12" s="1"/>
  <c r="M7" i="12"/>
  <c r="M18" i="12" s="1"/>
  <c r="I7" i="12"/>
  <c r="I18" i="12" s="1"/>
  <c r="G7" i="12"/>
  <c r="G18" i="12" s="1"/>
  <c r="O7" i="12"/>
  <c r="O18" i="12" s="1"/>
  <c r="N7" i="12"/>
  <c r="N18" i="12" s="1"/>
  <c r="H7" i="12"/>
  <c r="H18" i="12" s="1"/>
  <c r="P7" i="12"/>
  <c r="P18" i="12" s="1"/>
  <c r="P90" i="12" l="1"/>
  <c r="P22" i="12"/>
  <c r="P21" i="12"/>
  <c r="P23" i="12"/>
  <c r="O22" i="12"/>
  <c r="O90" i="12"/>
  <c r="O23" i="12"/>
  <c r="O21" i="12"/>
  <c r="G22" i="12"/>
  <c r="G90" i="12"/>
  <c r="G23" i="12"/>
  <c r="G21" i="12"/>
  <c r="J66" i="7"/>
  <c r="I66" i="7"/>
  <c r="Q22" i="12"/>
  <c r="Q23" i="12"/>
  <c r="Q90" i="12"/>
  <c r="Q21" i="12"/>
  <c r="O66" i="7"/>
  <c r="G66" i="7"/>
  <c r="H23" i="12"/>
  <c r="H90" i="12"/>
  <c r="H21" i="12"/>
  <c r="H22" i="12"/>
  <c r="H66" i="7"/>
  <c r="M23" i="12"/>
  <c r="M21" i="12"/>
  <c r="M90" i="12"/>
  <c r="M22" i="12"/>
  <c r="L66" i="7"/>
  <c r="L90" i="12"/>
  <c r="L21" i="12"/>
  <c r="L22" i="12"/>
  <c r="L23" i="12"/>
  <c r="K23" i="12"/>
  <c r="K21" i="12"/>
  <c r="K22" i="12"/>
  <c r="K90" i="12"/>
  <c r="N22" i="12"/>
  <c r="N23" i="12"/>
  <c r="N90" i="12"/>
  <c r="N21" i="12"/>
  <c r="M66" i="7"/>
  <c r="F66" i="7"/>
  <c r="I90" i="12"/>
  <c r="I23" i="12"/>
  <c r="I21" i="12"/>
  <c r="I22" i="12"/>
  <c r="K66" i="7"/>
  <c r="J23" i="12"/>
  <c r="J90" i="12"/>
  <c r="J21" i="12"/>
  <c r="J22" i="12"/>
  <c r="E7" i="12"/>
  <c r="B7" i="12" s="1"/>
  <c r="F18" i="12"/>
  <c r="N66" i="7"/>
  <c r="P66" i="7"/>
  <c r="D66" i="7" l="1"/>
  <c r="I121" i="12"/>
  <c r="I123" i="12" s="1"/>
  <c r="I92" i="12"/>
  <c r="I105" i="12"/>
  <c r="I107" i="12" s="1"/>
  <c r="L121" i="12"/>
  <c r="L123" i="12" s="1"/>
  <c r="L92" i="12"/>
  <c r="L105" i="12"/>
  <c r="L107" i="12" s="1"/>
  <c r="M121" i="12"/>
  <c r="M123" i="12" s="1"/>
  <c r="M92" i="12"/>
  <c r="M105" i="12"/>
  <c r="M107" i="12" s="1"/>
  <c r="F23" i="12"/>
  <c r="E23" i="12" s="1"/>
  <c r="F21" i="12"/>
  <c r="E21" i="12" s="1"/>
  <c r="E18" i="12"/>
  <c r="F90" i="12"/>
  <c r="F22" i="12"/>
  <c r="E22" i="12" s="1"/>
  <c r="J121" i="12"/>
  <c r="J123" i="12" s="1"/>
  <c r="J92" i="12"/>
  <c r="J105" i="12"/>
  <c r="J107" i="12" s="1"/>
  <c r="N105" i="12"/>
  <c r="N107" i="12" s="1"/>
  <c r="N92" i="12"/>
  <c r="N121" i="12"/>
  <c r="N123" i="12" s="1"/>
  <c r="K105" i="12"/>
  <c r="K107" i="12" s="1"/>
  <c r="K121" i="12"/>
  <c r="K123" i="12" s="1"/>
  <c r="K92" i="12"/>
  <c r="G105" i="12"/>
  <c r="G107" i="12" s="1"/>
  <c r="G92" i="12"/>
  <c r="G121" i="12"/>
  <c r="G123" i="12" s="1"/>
  <c r="O92" i="12"/>
  <c r="O121" i="12"/>
  <c r="O123" i="12" s="1"/>
  <c r="O105" i="12"/>
  <c r="O107" i="12" s="1"/>
  <c r="E66" i="7"/>
  <c r="H92" i="12"/>
  <c r="H105" i="12"/>
  <c r="H107" i="12" s="1"/>
  <c r="H121" i="12"/>
  <c r="H123" i="12" s="1"/>
  <c r="Q121" i="12"/>
  <c r="Q123" i="12" s="1"/>
  <c r="Q105" i="12"/>
  <c r="Q107" i="12" s="1"/>
  <c r="Q92" i="12"/>
  <c r="P121" i="12"/>
  <c r="P123" i="12" s="1"/>
  <c r="P92" i="12"/>
  <c r="P105" i="12"/>
  <c r="P107" i="12" s="1"/>
  <c r="E90" i="12" l="1"/>
  <c r="E93" i="12" s="1"/>
  <c r="C128" i="12" s="1"/>
  <c r="F121" i="12"/>
  <c r="F92" i="12"/>
  <c r="E92" i="12" s="1"/>
  <c r="E128" i="12" s="1"/>
  <c r="F105" i="12"/>
  <c r="P166" i="8" l="1"/>
  <c r="N166" i="8"/>
  <c r="K166" i="8"/>
  <c r="E105" i="12"/>
  <c r="E108" i="12" s="1"/>
  <c r="C131" i="12" s="1"/>
  <c r="F107" i="12"/>
  <c r="E107" i="12" s="1"/>
  <c r="E131" i="12" s="1"/>
  <c r="J166" i="8"/>
  <c r="C130" i="9"/>
  <c r="I166" i="8"/>
  <c r="Q166" i="8"/>
  <c r="M166" i="8"/>
  <c r="H166" i="8"/>
  <c r="E121" i="12"/>
  <c r="E124" i="12" s="1"/>
  <c r="C132" i="12" s="1"/>
  <c r="F123" i="12"/>
  <c r="E123" i="12" s="1"/>
  <c r="E132" i="12" s="1"/>
  <c r="L166" i="8"/>
  <c r="O166" i="8"/>
  <c r="R166" i="8"/>
  <c r="G166" i="8" l="1"/>
  <c r="N170" i="8"/>
  <c r="N171" i="8"/>
  <c r="N169" i="8"/>
  <c r="C39" i="9"/>
  <c r="O171" i="8"/>
  <c r="O170" i="8"/>
  <c r="O169" i="8"/>
  <c r="M170" i="8"/>
  <c r="M171" i="8"/>
  <c r="M169" i="8"/>
  <c r="I169" i="8"/>
  <c r="I170" i="8"/>
  <c r="I171" i="8"/>
  <c r="B29" i="10"/>
  <c r="B32" i="10" s="1"/>
  <c r="R169" i="8"/>
  <c r="R170" i="8"/>
  <c r="R171" i="8"/>
  <c r="L169" i="8"/>
  <c r="L170" i="8"/>
  <c r="L171" i="8"/>
  <c r="H170" i="8"/>
  <c r="H171" i="8"/>
  <c r="H169" i="8"/>
  <c r="Q169" i="8"/>
  <c r="Q170" i="8"/>
  <c r="Q171" i="8"/>
  <c r="C134" i="9"/>
  <c r="D130" i="9"/>
  <c r="J169" i="8"/>
  <c r="J170" i="8"/>
  <c r="J171" i="8"/>
  <c r="K170" i="8"/>
  <c r="K171" i="8"/>
  <c r="K169" i="8"/>
  <c r="P170" i="8"/>
  <c r="P171" i="8"/>
  <c r="P169" i="8"/>
  <c r="C30" i="10" l="1"/>
  <c r="B33" i="10"/>
  <c r="A37" i="10" s="1"/>
  <c r="O141" i="8"/>
  <c r="C144" i="9"/>
  <c r="P141" i="8"/>
  <c r="C145" i="9"/>
  <c r="C10" i="9"/>
  <c r="T141" i="8"/>
  <c r="C149" i="9"/>
  <c r="N141" i="8"/>
  <c r="C143" i="9"/>
  <c r="C150" i="9"/>
  <c r="U141" i="8"/>
  <c r="M141" i="8"/>
  <c r="C142" i="9"/>
  <c r="C148" i="9"/>
  <c r="S141" i="8"/>
  <c r="C63" i="9"/>
  <c r="D88" i="9" s="1"/>
  <c r="I63" i="9" s="1"/>
  <c r="F88" i="9" s="1"/>
  <c r="C65" i="9"/>
  <c r="D90" i="9" s="1"/>
  <c r="I65" i="9" s="1"/>
  <c r="F90" i="9" s="1"/>
  <c r="C64" i="9"/>
  <c r="D89" i="9" s="1"/>
  <c r="I64" i="9" s="1"/>
  <c r="F89" i="9" s="1"/>
  <c r="C70" i="9"/>
  <c r="D95" i="9" s="1"/>
  <c r="I70" i="9" s="1"/>
  <c r="F95" i="9" s="1"/>
  <c r="K39" i="9"/>
  <c r="C56" i="9"/>
  <c r="D81" i="9" s="1"/>
  <c r="I56" i="9" s="1"/>
  <c r="F81" i="9" s="1"/>
  <c r="C60" i="9"/>
  <c r="D85" i="9" s="1"/>
  <c r="I60" i="9" s="1"/>
  <c r="F85" i="9" s="1"/>
  <c r="C61" i="9"/>
  <c r="D86" i="9" s="1"/>
  <c r="I61" i="9" s="1"/>
  <c r="F86" i="9" s="1"/>
  <c r="C57" i="9"/>
  <c r="D82" i="9" s="1"/>
  <c r="I57" i="9" s="1"/>
  <c r="F82" i="9" s="1"/>
  <c r="C66" i="9"/>
  <c r="D91" i="9" s="1"/>
  <c r="I66" i="9" s="1"/>
  <c r="F91" i="9" s="1"/>
  <c r="C62" i="9"/>
  <c r="D87" i="9" s="1"/>
  <c r="I62" i="9" s="1"/>
  <c r="F87" i="9" s="1"/>
  <c r="C68" i="9"/>
  <c r="D93" i="9" s="1"/>
  <c r="I68" i="9" s="1"/>
  <c r="F93" i="9" s="1"/>
  <c r="C67" i="9"/>
  <c r="D92" i="9" s="1"/>
  <c r="I67" i="9" s="1"/>
  <c r="F92" i="9" s="1"/>
  <c r="C59" i="9"/>
  <c r="D84" i="9" s="1"/>
  <c r="I59" i="9" s="1"/>
  <c r="F84" i="9" s="1"/>
  <c r="C69" i="9"/>
  <c r="D94" i="9" s="1"/>
  <c r="I69" i="9" s="1"/>
  <c r="F94" i="9" s="1"/>
  <c r="C58" i="9"/>
  <c r="D83" i="9" s="1"/>
  <c r="I58" i="9" s="1"/>
  <c r="F83" i="9" s="1"/>
  <c r="L141" i="8"/>
  <c r="C141" i="9"/>
  <c r="V141" i="8"/>
  <c r="C151" i="9"/>
  <c r="C146" i="9"/>
  <c r="Q141" i="8"/>
  <c r="C147" i="9"/>
  <c r="R141" i="8"/>
  <c r="G169" i="8"/>
  <c r="K141" i="8" s="1"/>
  <c r="G171" i="8"/>
  <c r="F171" i="8" s="1"/>
  <c r="C147" i="8" s="1"/>
  <c r="G170" i="8"/>
  <c r="F170" i="8" s="1"/>
  <c r="F166" i="8"/>
  <c r="B21" i="10" l="1"/>
  <c r="C9" i="9"/>
  <c r="J141" i="8"/>
  <c r="I141" i="8" s="1"/>
  <c r="D11" i="9"/>
  <c r="C149" i="8"/>
  <c r="C140" i="9"/>
  <c r="C152" i="9" s="1"/>
  <c r="F169" i="8"/>
  <c r="C13" i="9"/>
  <c r="C148" i="8"/>
  <c r="C11" i="9" s="1"/>
  <c r="B34" i="10" s="1"/>
  <c r="D159" i="9"/>
  <c r="A36" i="10"/>
  <c r="B141" i="8" l="1"/>
  <c r="E15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Cohn, Alan</author>
  </authors>
  <commentList>
    <comment ref="B61" authorId="0" shapeId="0" xr:uid="{00000000-0006-0000-0100-000001000000}">
      <text>
        <r>
          <rPr>
            <b/>
            <sz val="9"/>
            <color indexed="81"/>
            <rFont val="Tahoma"/>
            <family val="2"/>
          </rPr>
          <t>Cohn, Alan:</t>
        </r>
        <r>
          <rPr>
            <sz val="9"/>
            <color indexed="81"/>
            <rFont val="Tahoma"/>
            <family val="2"/>
          </rPr>
          <t xml:space="preserve">
Remove all SF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Nishant Parulekar</author>
  </authors>
  <commentList>
    <comment ref="B129" authorId="0" shapeId="0" xr:uid="{00000000-0006-0000-0700-000001000000}">
      <text>
        <r>
          <rPr>
            <b/>
            <sz val="9"/>
            <color indexed="81"/>
            <rFont val="Tahoma"/>
            <family val="2"/>
          </rPr>
          <t>Nishant Parulekar:</t>
        </r>
        <r>
          <rPr>
            <sz val="9"/>
            <color indexed="81"/>
            <rFont val="Tahoma"/>
            <family val="2"/>
          </rPr>
          <t xml:space="preserve">
The recommended minimum cistern sizing is based on storage of 0.25 inches rainfall depth per square foot of drainage area. Cisterns below the minimum recommended guideline may have insufficient buffering capacity and the calculated rainwater supply availability estimate may not be accurate. Please provide justification and documentation for cistern sizing, buffer storage capacity, and projected supplies as supplementary information to this calculator.</t>
        </r>
      </text>
    </comment>
  </commentList>
</comments>
</file>

<file path=xl/sharedStrings.xml><?xml version="1.0" encoding="utf-8"?>
<sst xmlns="http://schemas.openxmlformats.org/spreadsheetml/2006/main" count="3114" uniqueCount="948">
  <si>
    <t>September</t>
  </si>
  <si>
    <r>
      <t>ft</t>
    </r>
    <r>
      <rPr>
        <vertAlign val="superscript"/>
        <sz val="10"/>
        <rFont val="Arial"/>
        <family val="2"/>
      </rPr>
      <t>2</t>
    </r>
  </si>
  <si>
    <t>October</t>
  </si>
  <si>
    <t>November</t>
  </si>
  <si>
    <t>December</t>
  </si>
  <si>
    <t>Totals</t>
  </si>
  <si>
    <t>gal/month</t>
  </si>
  <si>
    <t>min</t>
  </si>
  <si>
    <t>July</t>
  </si>
  <si>
    <t>August</t>
  </si>
  <si>
    <t>Other</t>
  </si>
  <si>
    <t>A</t>
  </si>
  <si>
    <t>B</t>
  </si>
  <si>
    <t>C</t>
  </si>
  <si>
    <t>D</t>
  </si>
  <si>
    <t>E</t>
  </si>
  <si>
    <t>F</t>
  </si>
  <si>
    <t>G</t>
  </si>
  <si>
    <t>H</t>
  </si>
  <si>
    <t>Total</t>
  </si>
  <si>
    <t>TOTAL</t>
  </si>
  <si>
    <t>Irrigation Demand</t>
  </si>
  <si>
    <t>Month</t>
  </si>
  <si>
    <t>in/month</t>
  </si>
  <si>
    <t>gal/mo</t>
  </si>
  <si>
    <t>gpd</t>
  </si>
  <si>
    <t>(in/unit area)</t>
  </si>
  <si>
    <t>days/mo</t>
  </si>
  <si>
    <t>January</t>
  </si>
  <si>
    <t>February</t>
  </si>
  <si>
    <t>March</t>
  </si>
  <si>
    <t>April</t>
  </si>
  <si>
    <t>May</t>
  </si>
  <si>
    <t>June</t>
  </si>
  <si>
    <t>Total Irrigation Area</t>
  </si>
  <si>
    <t>Irrigation Efficiency</t>
  </si>
  <si>
    <t>NON-POTABLE WATER CALCULATOR</t>
  </si>
  <si>
    <t>LEGEND:</t>
  </si>
  <si>
    <t>Project Name:</t>
  </si>
  <si>
    <t xml:space="preserve">Project Address: </t>
  </si>
  <si>
    <t>Project Date:</t>
  </si>
  <si>
    <t>Project Contact:</t>
  </si>
  <si>
    <t>Residential type:</t>
  </si>
  <si>
    <t>Multi-family</t>
  </si>
  <si>
    <t>Default assumed as multi-family housing.</t>
  </si>
  <si>
    <t>Persons per Household Unit:</t>
  </si>
  <si>
    <t>No. of residential units:</t>
  </si>
  <si>
    <t>No. of residential occupants:</t>
  </si>
  <si>
    <t>Space Type</t>
  </si>
  <si>
    <t>Description</t>
  </si>
  <si>
    <t>No. of Full-Time Equivalents (FTE)</t>
  </si>
  <si>
    <t>Describe Space Type</t>
  </si>
  <si>
    <t>/</t>
  </si>
  <si>
    <t>Restaurant</t>
  </si>
  <si>
    <t>Notes:</t>
  </si>
  <si>
    <t>Instructions:</t>
  </si>
  <si>
    <t>Fixture Type (Daily Use)</t>
  </si>
  <si>
    <t>Flow Rate</t>
  </si>
  <si>
    <t>Unit</t>
  </si>
  <si>
    <t>No. of occupants</t>
  </si>
  <si>
    <r>
      <t xml:space="preserve">Showerhead </t>
    </r>
    <r>
      <rPr>
        <vertAlign val="superscript"/>
        <sz val="11"/>
        <color theme="1"/>
        <rFont val="Calibri"/>
        <family val="2"/>
        <scheme val="minor"/>
      </rPr>
      <t>(1)</t>
    </r>
  </si>
  <si>
    <t>gpm</t>
  </si>
  <si>
    <t>N/A</t>
  </si>
  <si>
    <r>
      <t xml:space="preserve">Bathroom Faucet </t>
    </r>
    <r>
      <rPr>
        <vertAlign val="superscript"/>
        <sz val="11"/>
        <color theme="1"/>
        <rFont val="Calibri"/>
        <family val="2"/>
        <scheme val="minor"/>
      </rPr>
      <t>(2)</t>
    </r>
  </si>
  <si>
    <r>
      <t xml:space="preserve">Bath </t>
    </r>
    <r>
      <rPr>
        <vertAlign val="superscript"/>
        <sz val="11"/>
        <color theme="1"/>
        <rFont val="Calibri"/>
        <family val="2"/>
        <scheme val="minor"/>
      </rPr>
      <t>(2)</t>
    </r>
  </si>
  <si>
    <r>
      <t xml:space="preserve">Toilet (Water Closet) </t>
    </r>
    <r>
      <rPr>
        <vertAlign val="superscript"/>
        <sz val="11"/>
        <color theme="1"/>
        <rFont val="Calibri"/>
        <family val="2"/>
        <scheme val="minor"/>
      </rPr>
      <t>(1)</t>
    </r>
  </si>
  <si>
    <t>flush</t>
  </si>
  <si>
    <r>
      <t xml:space="preserve">Kitchen Faucet </t>
    </r>
    <r>
      <rPr>
        <vertAlign val="superscript"/>
        <sz val="11"/>
        <color theme="1"/>
        <rFont val="Calibri"/>
        <family val="2"/>
        <scheme val="minor"/>
      </rPr>
      <t>(1)</t>
    </r>
  </si>
  <si>
    <r>
      <t xml:space="preserve">Washing Machine </t>
    </r>
    <r>
      <rPr>
        <vertAlign val="superscript"/>
        <sz val="11"/>
        <color theme="1"/>
        <rFont val="Calibri"/>
        <family val="2"/>
        <scheme val="minor"/>
      </rPr>
      <t>(3)</t>
    </r>
  </si>
  <si>
    <r>
      <t xml:space="preserve">Dishwasher </t>
    </r>
    <r>
      <rPr>
        <vertAlign val="superscript"/>
        <sz val="11"/>
        <color theme="1"/>
        <rFont val="Calibri"/>
        <family val="2"/>
        <scheme val="minor"/>
      </rPr>
      <t>(3)</t>
    </r>
  </si>
  <si>
    <t>No. of FTEs</t>
  </si>
  <si>
    <t>gal/emp/day</t>
  </si>
  <si>
    <t>-</t>
  </si>
  <si>
    <t>Yes</t>
  </si>
  <si>
    <t>No</t>
  </si>
  <si>
    <t>Graywater Available for Reuse (gpd)</t>
  </si>
  <si>
    <t>Showerhead</t>
  </si>
  <si>
    <t>Bathroom Faucet</t>
  </si>
  <si>
    <t>Bath</t>
  </si>
  <si>
    <t>Toilet (Water Closet)</t>
  </si>
  <si>
    <t>Kitchen Faucet</t>
  </si>
  <si>
    <t>Washing Machine</t>
  </si>
  <si>
    <t>Dishwasher</t>
  </si>
  <si>
    <t>Lavatory Faucet</t>
  </si>
  <si>
    <t>Low Flow Sprayer - Restaurants</t>
  </si>
  <si>
    <t>Swimming Pool Water</t>
  </si>
  <si>
    <t>Actual Evapotranspiration</t>
  </si>
  <si>
    <t>COMMERCIAL</t>
  </si>
  <si>
    <t>Default Value</t>
  </si>
  <si>
    <t>Autogenerated Value</t>
  </si>
  <si>
    <t>No. of Transient FTEs</t>
  </si>
  <si>
    <t>Linked from User Input</t>
  </si>
  <si>
    <t>Total Water Demand (gpd)</t>
  </si>
  <si>
    <t>Allowable End Use for Non-Potable?</t>
  </si>
  <si>
    <t>Total Water Demand (gpd) = Flow Rate x Duration x Ave Daily Use  x No. of Occupants</t>
  </si>
  <si>
    <t>Select One</t>
  </si>
  <si>
    <t>Ave. Monthly Rainfall</t>
  </si>
  <si>
    <t>Reference Evapotranspiration</t>
  </si>
  <si>
    <t>% of Annual</t>
  </si>
  <si>
    <r>
      <t>Species Factor - k</t>
    </r>
    <r>
      <rPr>
        <vertAlign val="subscript"/>
        <sz val="11"/>
        <rFont val="Calibri"/>
        <family val="2"/>
        <scheme val="minor"/>
      </rPr>
      <t>s</t>
    </r>
  </si>
  <si>
    <r>
      <t>Density Factor - k</t>
    </r>
    <r>
      <rPr>
        <vertAlign val="subscript"/>
        <sz val="11"/>
        <rFont val="Calibri"/>
        <family val="2"/>
        <scheme val="minor"/>
      </rPr>
      <t>d</t>
    </r>
  </si>
  <si>
    <r>
      <t>Microclimate Factor - k</t>
    </r>
    <r>
      <rPr>
        <vertAlign val="subscript"/>
        <sz val="11"/>
        <rFont val="Calibri"/>
        <family val="2"/>
        <scheme val="minor"/>
      </rPr>
      <t>mc</t>
    </r>
  </si>
  <si>
    <r>
      <t>Landscape Coefficient - K</t>
    </r>
    <r>
      <rPr>
        <vertAlign val="subscript"/>
        <sz val="11"/>
        <rFont val="Calibri"/>
        <family val="2"/>
        <scheme val="minor"/>
      </rPr>
      <t>L</t>
    </r>
  </si>
  <si>
    <r>
      <t>ET</t>
    </r>
    <r>
      <rPr>
        <b/>
        <vertAlign val="subscript"/>
        <sz val="11"/>
        <color theme="0"/>
        <rFont val="Calibri"/>
        <family val="2"/>
        <scheme val="minor"/>
      </rPr>
      <t>L</t>
    </r>
  </si>
  <si>
    <r>
      <t>ft</t>
    </r>
    <r>
      <rPr>
        <b/>
        <vertAlign val="superscript"/>
        <sz val="11"/>
        <color theme="0"/>
        <rFont val="Calibri"/>
        <family val="2"/>
        <scheme val="minor"/>
      </rPr>
      <t>3</t>
    </r>
    <r>
      <rPr>
        <b/>
        <sz val="11"/>
        <color theme="0"/>
        <rFont val="Calibri"/>
        <family val="2"/>
        <scheme val="minor"/>
      </rPr>
      <t>/month</t>
    </r>
  </si>
  <si>
    <t>Average Runoff Coefficient</t>
  </si>
  <si>
    <t>Graywater</t>
  </si>
  <si>
    <t>FTE</t>
  </si>
  <si>
    <t>Transient FTE</t>
  </si>
  <si>
    <t>General Office</t>
  </si>
  <si>
    <t>Retail, general</t>
  </si>
  <si>
    <t>Grocery store</t>
  </si>
  <si>
    <t>Medical office</t>
  </si>
  <si>
    <t>R&amp;D or laboratory</t>
  </si>
  <si>
    <t>Warehouse, distribution</t>
  </si>
  <si>
    <t>Warehouse, storage</t>
  </si>
  <si>
    <t>Educational, daycare</t>
  </si>
  <si>
    <t>Educational, K-12</t>
  </si>
  <si>
    <t>Educational, postsecondary</t>
  </si>
  <si>
    <t>Service (e.g. financial, auto)</t>
  </si>
  <si>
    <t xml:space="preserve"> </t>
  </si>
  <si>
    <t>Block Lot(s):</t>
  </si>
  <si>
    <t>Calculated based on data in Columns E and F</t>
  </si>
  <si>
    <t>(4) Applied to General Office, Grocery Store, Medical Office, R&amp;D or Laboratory, and Educational Facilities.</t>
  </si>
  <si>
    <t>Commercial Laundry</t>
  </si>
  <si>
    <t>Total number of residential occupants in the project based on default persons per household unit.</t>
  </si>
  <si>
    <t>Fixture Type</t>
  </si>
  <si>
    <t>Total Water Demand (gpd) = (Flow Rate x Duration x Ave Daily Use x No. of FTEs) + (Flow Rate x Duration x Ave Daily Use (Transient FTE) x No. of Transient FTEs)</t>
  </si>
  <si>
    <t>gpy</t>
  </si>
  <si>
    <t>Indoor Decorative Water Feature:</t>
  </si>
  <si>
    <t>Commercial Laundry:</t>
  </si>
  <si>
    <t>Blackwater</t>
  </si>
  <si>
    <t>Foundation Drainage</t>
  </si>
  <si>
    <t>gal/load</t>
  </si>
  <si>
    <t>loads/day</t>
  </si>
  <si>
    <t>no. of days</t>
  </si>
  <si>
    <t>Please include other indoor demands in your building if applicable.</t>
  </si>
  <si>
    <t>HVAC/Cooling</t>
  </si>
  <si>
    <t>Indoor Decorative Water Feature</t>
  </si>
  <si>
    <t>E.g. indoor fountains with no contact</t>
  </si>
  <si>
    <t>Other Non-Potable Demand</t>
  </si>
  <si>
    <t>Estimated Value</t>
  </si>
  <si>
    <t>Other Reusable Supplies</t>
  </si>
  <si>
    <t>Estimated Supply (gpd)</t>
  </si>
  <si>
    <t>Estimated Supply (gpy)</t>
  </si>
  <si>
    <t>No. of days within a year supply is available</t>
  </si>
  <si>
    <t>Other &lt;Please specify&gt;</t>
  </si>
  <si>
    <t>Other &lt;Please Specify&gt;</t>
  </si>
  <si>
    <t>Roof (Conventional)</t>
  </si>
  <si>
    <t>Pavement (Conventional)</t>
  </si>
  <si>
    <r>
      <t xml:space="preserve">Urinals </t>
    </r>
    <r>
      <rPr>
        <vertAlign val="superscript"/>
        <sz val="11"/>
        <rFont val="Calibri"/>
        <family val="2"/>
        <scheme val="minor"/>
      </rPr>
      <t>(2)(3)</t>
    </r>
  </si>
  <si>
    <r>
      <t xml:space="preserve">Toilet (Water Closet) </t>
    </r>
    <r>
      <rPr>
        <vertAlign val="superscript"/>
        <sz val="11"/>
        <color theme="1"/>
        <rFont val="Calibri"/>
        <family val="2"/>
        <scheme val="minor"/>
      </rPr>
      <t>(2)(3)</t>
    </r>
  </si>
  <si>
    <t>Urinals</t>
  </si>
  <si>
    <r>
      <t>Proposed (ft</t>
    </r>
    <r>
      <rPr>
        <b/>
        <vertAlign val="superscript"/>
        <sz val="11"/>
        <color theme="0"/>
        <rFont val="Calibri"/>
        <family val="2"/>
        <scheme val="minor"/>
      </rPr>
      <t>2</t>
    </r>
    <r>
      <rPr>
        <b/>
        <sz val="11"/>
        <color theme="0"/>
        <rFont val="Calibri"/>
        <family val="2"/>
        <scheme val="minor"/>
      </rPr>
      <t>)</t>
    </r>
  </si>
  <si>
    <t>Gross Area (GSF)</t>
  </si>
  <si>
    <t>Enter GSF where applicable</t>
  </si>
  <si>
    <t>GSF per occupant</t>
  </si>
  <si>
    <t>Key</t>
  </si>
  <si>
    <t>gpm: gallons per minute</t>
  </si>
  <si>
    <t>gpf</t>
  </si>
  <si>
    <t>gpf: gallons per flush</t>
  </si>
  <si>
    <t>gal/emp/day: gallons per employee per day</t>
  </si>
  <si>
    <t>gal/bath: gallons per bath</t>
  </si>
  <si>
    <t>gal/cycle: gallons per washing cycle</t>
  </si>
  <si>
    <t>gpd: gallons per day</t>
  </si>
  <si>
    <r>
      <t xml:space="preserve">Low Flow Sprayer - Restaurants </t>
    </r>
    <r>
      <rPr>
        <vertAlign val="superscript"/>
        <sz val="11"/>
        <color theme="1"/>
        <rFont val="Calibri"/>
        <family val="2"/>
        <scheme val="minor"/>
      </rPr>
      <t>(5)</t>
    </r>
  </si>
  <si>
    <t>Default assumed from 2011 Retail Demand Model Update - Household and Persons per Household Projections.</t>
  </si>
  <si>
    <r>
      <t xml:space="preserve">Kitchen Faucet </t>
    </r>
    <r>
      <rPr>
        <vertAlign val="superscript"/>
        <sz val="11"/>
        <rFont val="Calibri"/>
        <family val="2"/>
        <scheme val="minor"/>
      </rPr>
      <t>(2)(4)</t>
    </r>
  </si>
  <si>
    <r>
      <t xml:space="preserve">Lavatory Faucet </t>
    </r>
    <r>
      <rPr>
        <vertAlign val="superscript"/>
        <sz val="11"/>
        <color theme="1"/>
        <rFont val="Calibri"/>
        <family val="2"/>
        <scheme val="minor"/>
      </rPr>
      <t>(2)</t>
    </r>
  </si>
  <si>
    <t>(5) From 2011 SFPUC Water Demand Conservation Model (Retail Model for Non-Residential), Estimated Usage for Nonresidential Low-Flow Sprayers in Restaurants.</t>
  </si>
  <si>
    <t xml:space="preserve">Enter general project information below. </t>
  </si>
  <si>
    <t>User Input</t>
  </si>
  <si>
    <t>For projects that are residential or include residential units, please provide the number of residential units below. The default type of residential unit assumed is multi-family residential.</t>
  </si>
  <si>
    <t>&gt;&gt;&gt; Please proceed on to Step 2: Calculate Indoor Water Demand</t>
  </si>
  <si>
    <t>User Input Instructions:</t>
  </si>
  <si>
    <t>Total Building Size (gross square footage/GSF)</t>
  </si>
  <si>
    <t>Average</t>
  </si>
  <si>
    <t>Monthly Demand (gal/mth)</t>
  </si>
  <si>
    <r>
      <t>City Temperature (</t>
    </r>
    <r>
      <rPr>
        <b/>
        <sz val="11"/>
        <color theme="0"/>
        <rFont val="Calibri"/>
        <family val="2"/>
      </rPr>
      <t>°F)</t>
    </r>
    <r>
      <rPr>
        <b/>
        <vertAlign val="superscript"/>
        <sz val="11"/>
        <color theme="0"/>
        <rFont val="Calibri"/>
        <family val="2"/>
      </rPr>
      <t>(1)</t>
    </r>
  </si>
  <si>
    <r>
      <t>Estimated Use (gpd/ft</t>
    </r>
    <r>
      <rPr>
        <b/>
        <vertAlign val="superscript"/>
        <sz val="11"/>
        <color theme="0"/>
        <rFont val="Calibri"/>
        <family val="2"/>
        <scheme val="minor"/>
      </rPr>
      <t>2</t>
    </r>
    <r>
      <rPr>
        <b/>
        <sz val="11"/>
        <color theme="0"/>
        <rFont val="Calibri"/>
        <family val="2"/>
        <scheme val="minor"/>
      </rPr>
      <t>)</t>
    </r>
    <r>
      <rPr>
        <b/>
        <vertAlign val="superscript"/>
        <sz val="11"/>
        <color theme="0"/>
        <rFont val="Calibri"/>
        <family val="2"/>
        <scheme val="minor"/>
      </rPr>
      <t>(2)</t>
    </r>
  </si>
  <si>
    <t>Other Non-Potable Demand:</t>
  </si>
  <si>
    <t>I.e. commercial laundry facilities that are operated by designated staff and are not available for general public use</t>
  </si>
  <si>
    <t>&gt;&gt;&gt; Please proceed on to Step 3: Calculate Indoor Non-Potable Supply</t>
  </si>
  <si>
    <t>(1) Graywater and blackwater supply availability are estimated assuming a 10% treatment loss.</t>
  </si>
  <si>
    <t>(2) Default assumes cooling tower discharge as blackwater supply.</t>
  </si>
  <si>
    <r>
      <t xml:space="preserve">Treatment Recovery Rate </t>
    </r>
    <r>
      <rPr>
        <b/>
        <vertAlign val="superscript"/>
        <sz val="11"/>
        <color theme="0"/>
        <rFont val="Calibri"/>
        <family val="2"/>
        <scheme val="minor"/>
      </rPr>
      <t>(1)</t>
    </r>
    <r>
      <rPr>
        <b/>
        <sz val="11"/>
        <color theme="0"/>
        <rFont val="Calibri"/>
        <family val="2"/>
        <scheme val="minor"/>
      </rPr>
      <t xml:space="preserve"> (%)</t>
    </r>
  </si>
  <si>
    <t>&gt;&gt;&gt; Please proceed on to Step 4: Calculate Outdoor Water Demand</t>
  </si>
  <si>
    <t>&gt;&gt;&gt; Please proceed on to Step 5: Calculate Outdoor Water Supply</t>
  </si>
  <si>
    <t>Rainwater</t>
  </si>
  <si>
    <t>Stormwater</t>
  </si>
  <si>
    <t>&gt;&gt;&gt; Please proceed on to Step 6: Summary of Building Potential</t>
  </si>
  <si>
    <t>Landscaped Area</t>
  </si>
  <si>
    <t>Impervious Surfaces - Above Grade</t>
  </si>
  <si>
    <t>Impervious Surfaces - At or Below Grade</t>
  </si>
  <si>
    <t>Green Roof</t>
  </si>
  <si>
    <t>&lt;Please specify here&gt;</t>
  </si>
  <si>
    <t>Crop Coefficient - Kc</t>
  </si>
  <si>
    <t>Turfgrass</t>
  </si>
  <si>
    <r>
      <t>ft</t>
    </r>
    <r>
      <rPr>
        <vertAlign val="superscript"/>
        <sz val="11"/>
        <rFont val="Calibri"/>
        <family val="2"/>
        <scheme val="minor"/>
      </rPr>
      <t>2</t>
    </r>
  </si>
  <si>
    <r>
      <t xml:space="preserve"> K</t>
    </r>
    <r>
      <rPr>
        <i/>
        <vertAlign val="subscript"/>
        <sz val="11"/>
        <color theme="0" tint="-0.499984740745262"/>
        <rFont val="Calibri"/>
        <family val="2"/>
        <scheme val="minor"/>
      </rPr>
      <t>L</t>
    </r>
    <r>
      <rPr>
        <i/>
        <sz val="11"/>
        <color theme="0" tint="-0.499984740745262"/>
        <rFont val="Calibri"/>
        <family val="2"/>
        <scheme val="minor"/>
      </rPr>
      <t xml:space="preserve"> = k</t>
    </r>
    <r>
      <rPr>
        <i/>
        <vertAlign val="subscript"/>
        <sz val="11"/>
        <color theme="0" tint="-0.499984740745262"/>
        <rFont val="Calibri"/>
        <family val="2"/>
        <scheme val="minor"/>
      </rPr>
      <t>s</t>
    </r>
    <r>
      <rPr>
        <i/>
        <sz val="11"/>
        <color theme="0" tint="-0.499984740745262"/>
        <rFont val="Calibri"/>
        <family val="2"/>
        <scheme val="minor"/>
      </rPr>
      <t>*k</t>
    </r>
    <r>
      <rPr>
        <i/>
        <vertAlign val="subscript"/>
        <sz val="11"/>
        <color theme="0" tint="-0.499984740745262"/>
        <rFont val="Calibri"/>
        <family val="2"/>
        <scheme val="minor"/>
      </rPr>
      <t>d</t>
    </r>
    <r>
      <rPr>
        <i/>
        <sz val="11"/>
        <color theme="0" tint="-0.499984740745262"/>
        <rFont val="Calibri"/>
        <family val="2"/>
        <scheme val="minor"/>
      </rPr>
      <t>*k</t>
    </r>
    <r>
      <rPr>
        <i/>
        <vertAlign val="subscript"/>
        <sz val="11"/>
        <color theme="0" tint="-0.499984740745262"/>
        <rFont val="Calibri"/>
        <family val="2"/>
        <scheme val="minor"/>
      </rPr>
      <t>mc</t>
    </r>
  </si>
  <si>
    <r>
      <t>Crop Coefficient (K</t>
    </r>
    <r>
      <rPr>
        <u/>
        <vertAlign val="subscript"/>
        <sz val="11"/>
        <rFont val="Calibri"/>
        <family val="2"/>
        <scheme val="minor"/>
      </rPr>
      <t>C</t>
    </r>
    <r>
      <rPr>
        <u/>
        <sz val="11"/>
        <rFont val="Calibri"/>
        <family val="2"/>
        <scheme val="minor"/>
      </rPr>
      <t>):</t>
    </r>
  </si>
  <si>
    <r>
      <t>Landscape Coefficient (K</t>
    </r>
    <r>
      <rPr>
        <u/>
        <vertAlign val="subscript"/>
        <sz val="11"/>
        <rFont val="Calibri"/>
        <family val="2"/>
        <scheme val="minor"/>
      </rPr>
      <t>L</t>
    </r>
    <r>
      <rPr>
        <u/>
        <sz val="11"/>
        <rFont val="Calibri"/>
        <family val="2"/>
        <scheme val="minor"/>
      </rPr>
      <t>):</t>
    </r>
  </si>
  <si>
    <r>
      <t>Species Factor (k</t>
    </r>
    <r>
      <rPr>
        <u/>
        <vertAlign val="subscript"/>
        <sz val="11"/>
        <rFont val="Calibri"/>
        <family val="2"/>
        <scheme val="minor"/>
      </rPr>
      <t>s</t>
    </r>
    <r>
      <rPr>
        <u/>
        <sz val="11"/>
        <rFont val="Calibri"/>
        <family val="2"/>
        <scheme val="minor"/>
      </rPr>
      <t>):</t>
    </r>
  </si>
  <si>
    <r>
      <t>Density Factor (k</t>
    </r>
    <r>
      <rPr>
        <u/>
        <vertAlign val="subscript"/>
        <sz val="11"/>
        <rFont val="Calibri"/>
        <family val="2"/>
        <scheme val="minor"/>
      </rPr>
      <t>d</t>
    </r>
    <r>
      <rPr>
        <u/>
        <sz val="11"/>
        <rFont val="Calibri"/>
        <family val="2"/>
        <scheme val="minor"/>
      </rPr>
      <t>):</t>
    </r>
  </si>
  <si>
    <r>
      <t>Microclimate Factor (k</t>
    </r>
    <r>
      <rPr>
        <u/>
        <vertAlign val="subscript"/>
        <sz val="11"/>
        <rFont val="Calibri"/>
        <family val="2"/>
        <scheme val="minor"/>
      </rPr>
      <t>mc</t>
    </r>
    <r>
      <rPr>
        <u/>
        <sz val="11"/>
        <rFont val="Calibri"/>
        <family val="2"/>
        <scheme val="minor"/>
      </rPr>
      <t>):</t>
    </r>
  </si>
  <si>
    <t>Water loss from turfgrass or a crop.</t>
  </si>
  <si>
    <t>Water loss from landscape plantings based on species, density and microclimate factors.</t>
  </si>
  <si>
    <t>Used to account for differences in microclimate in every landscape. An "average" microclimate condition is equivalent to reference evapotranspiration conditions. This microclimate is not substantially affected by nearby buildings, structures, pavements, slopes or reflective surfaces.</t>
  </si>
  <si>
    <t>Used to account for differences in vegetation density among landscape plantings. Refer to Pg. 18 of the Guide to Estimating Water Needs of Landscape Plantings in CA on how to determine density factors.</t>
  </si>
  <si>
    <t>Used to account for differences in species' water needs. Refer to Pg. 12 of the Guide to Estimating Water Needs of Landscape Plantings in CA to determine species factors.</t>
  </si>
  <si>
    <t>The Guide to Estimating Water Needs of Landscape Plantings in CA</t>
  </si>
  <si>
    <t>Definitions - For more guidance, refer to:</t>
  </si>
  <si>
    <t>Roof Runoff Coefficient</t>
  </si>
  <si>
    <t>in/mth</t>
  </si>
  <si>
    <t>Days in Month</t>
  </si>
  <si>
    <r>
      <t>ft</t>
    </r>
    <r>
      <rPr>
        <i/>
        <vertAlign val="superscript"/>
        <sz val="12"/>
        <color theme="0" tint="-0.499984740745262"/>
        <rFont val="Calibri"/>
        <family val="2"/>
        <scheme val="minor"/>
      </rPr>
      <t>2</t>
    </r>
  </si>
  <si>
    <t>Runoff Coefficient</t>
  </si>
  <si>
    <t>Total Above Grade Capture Area</t>
  </si>
  <si>
    <t>Domestic Fixtures</t>
  </si>
  <si>
    <t>Bathroom/Lavatory Faucets</t>
  </si>
  <si>
    <t>Toilets and Urinals</t>
  </si>
  <si>
    <t>Demand Types</t>
  </si>
  <si>
    <t>Other Indoor Demands</t>
  </si>
  <si>
    <t>Ave Daily Water Demand (gpd)</t>
  </si>
  <si>
    <t>Annual Water Demand (gpy)</t>
  </si>
  <si>
    <t>Conventional Cooling</t>
  </si>
  <si>
    <t>Supply Types</t>
  </si>
  <si>
    <t>Kitchen Faucets</t>
  </si>
  <si>
    <t>Available Graywater (gpd)</t>
  </si>
  <si>
    <t>Available Blackwater (gpd)</t>
  </si>
  <si>
    <t>Available Foundation Drainage (gpd)</t>
  </si>
  <si>
    <t>Ave Daily Supply (gpd)</t>
  </si>
  <si>
    <t>Annual Supply (gpy)</t>
  </si>
  <si>
    <t>Will non-potable supplies be used to meet this demand?</t>
  </si>
  <si>
    <t>Ave. Daily Non-Potable Demand (gpd)</t>
  </si>
  <si>
    <t>Annual Non-Potable Demand (gpy)</t>
  </si>
  <si>
    <t>Will this supply be reused onsite?</t>
  </si>
  <si>
    <t>Monthly Supply (gal/mth)</t>
  </si>
  <si>
    <t>Select "Yes" from the dropdown menu for the demands that are planned to be met with onsite supplies.</t>
  </si>
  <si>
    <t>OTHER INDOOR DEMANDS THAT CAN BE MET WITH NON-POTABLE SUPPLIES</t>
  </si>
  <si>
    <t>&gt;&gt;&gt; Please proceed on to Step 7: Project Definition</t>
  </si>
  <si>
    <t>Enter the site's proposed areas of impervious and landscaped surfaces.</t>
  </si>
  <si>
    <t>Note: Water from swimming pools, garden and greenhouse sinks, water softener backflush, and floor drains may not be suitable for irrigation.</t>
  </si>
  <si>
    <t>Available Graywater (gpy)</t>
  </si>
  <si>
    <t>Available Blackwater (gpy)</t>
  </si>
  <si>
    <t>Available Foundation Drainage (gpy)</t>
  </si>
  <si>
    <t>Decorative Water Feature</t>
  </si>
  <si>
    <t>Average Monthly Demand (gal/mth)</t>
  </si>
  <si>
    <t>SUBTOTAL</t>
  </si>
  <si>
    <t>GRAND TOTAL</t>
  </si>
  <si>
    <t>DOMESTIC FIXTURES - Multi-Family Residential</t>
  </si>
  <si>
    <t>DOMESTIC FIXTURES  - Commercial</t>
  </si>
  <si>
    <t>HVAC/COOLING</t>
  </si>
  <si>
    <t>OUTDOOR DEMANDS</t>
  </si>
  <si>
    <t>Landscape Irrigation</t>
  </si>
  <si>
    <t>Demands that can be met with Non-Potable Supplies</t>
  </si>
  <si>
    <t>Outdoor Demands</t>
  </si>
  <si>
    <t>INDOOR SUBTOTAL</t>
  </si>
  <si>
    <t>OUTDOOR SUBTOTAL</t>
  </si>
  <si>
    <t>Cistern Size (gallons)</t>
  </si>
  <si>
    <t>Storm Percentile</t>
  </si>
  <si>
    <t>Assumes cistern is empty at the beginning of September</t>
  </si>
  <si>
    <t>Non-Potable Demand (gal/mth)</t>
  </si>
  <si>
    <r>
      <t>Total Above Grade Area Draining to Cistern (ft</t>
    </r>
    <r>
      <rPr>
        <vertAlign val="superscript"/>
        <sz val="11"/>
        <rFont val="Calibri"/>
        <family val="2"/>
        <scheme val="minor"/>
      </rPr>
      <t>2</t>
    </r>
    <r>
      <rPr>
        <sz val="11"/>
        <rFont val="Calibri"/>
        <family val="2"/>
        <scheme val="minor"/>
      </rPr>
      <t>)</t>
    </r>
  </si>
  <si>
    <t>Indicate Proposed Cistern Size (gallons)</t>
  </si>
  <si>
    <t xml:space="preserve">Select "Yes" from the dropdown menu for the supplies that are planned for onsite reuse. </t>
  </si>
  <si>
    <t>Select "Yes" in the table below if project plans to harvest rainwater or stormwater for reuse, and enter separate cistern sizes for rainwater and stormwater storage.</t>
  </si>
  <si>
    <t>Allowable Non-Potable Demand (gpy)</t>
  </si>
  <si>
    <t>Total Annual Toilet/Urinal Flushing Demand (gpy)</t>
  </si>
  <si>
    <t>Total Annual Irrigation Demand (gpy)</t>
  </si>
  <si>
    <t>Total Annual Graywater Supply (gpy)</t>
  </si>
  <si>
    <t>Total Annual Blackwater Supply (gpy)</t>
  </si>
  <si>
    <t>Total Annual Rainwater Supply (gpy)</t>
  </si>
  <si>
    <t>Rainwater Cistern Capture Calculation</t>
  </si>
  <si>
    <t>COMPARISON OF NON-POTABLE DEMANDS TO SUPPLIES</t>
  </si>
  <si>
    <t>Type</t>
  </si>
  <si>
    <t>Supply</t>
  </si>
  <si>
    <t>Demand</t>
  </si>
  <si>
    <t>Toilet/Urinal Flushing</t>
  </si>
  <si>
    <t>% of Total Water Demand</t>
  </si>
  <si>
    <t>Provide a breakdown of project square footage based on the space types within the building. Projects  must utilize the default gross square footage (GSF) occupancy counts provided in Columns D and E in the table below. Where the provided space types are not applicable, please indicate the space type or types in your building and the associated occupancy counts. Gross Area (GSF) = Net Usable Area + Structural Space</t>
  </si>
  <si>
    <t>Step 1 of 7: Enter Project Information</t>
  </si>
  <si>
    <t>Step 2 of 7: Calculate Indoor Water Demand (Indoor Fixtures and Fittings)</t>
  </si>
  <si>
    <t>D. OTHER INDOOR DEMANDS THAT CAN BE MET WITH NON-POTABLE SUPPLIES</t>
  </si>
  <si>
    <t>Step 3 of 7: Calculate Indoor Non-Potable Supply (Graywater, Blackwater, Foundation Drainage)</t>
  </si>
  <si>
    <t>Step 4 of 7: Calculate Outdoor Water Demand (Landscape Irrigation, Outdoor Water Features)</t>
  </si>
  <si>
    <t xml:space="preserve">A. LANDSCAPE IRRIGATION DEMAND </t>
  </si>
  <si>
    <t>B. OTHER OUTDOOR DEMANDS THAT CAN BE MET WITH NON-POTABLE SUPPLIES</t>
  </si>
  <si>
    <t>Please specify other non-potable demands associated with outdoor water use below.</t>
  </si>
  <si>
    <t>A. RAINWATER SUPPLY (Runoff harvested above grade, e.g. rooftops)</t>
  </si>
  <si>
    <t>Step 5 of 7: Calculate Outdoor Water Supply (Rainwater and Stormwater Harvesting)</t>
  </si>
  <si>
    <t>Step 6 of 7: Summary of Building Potential</t>
  </si>
  <si>
    <r>
      <t xml:space="preserve">A. TOTAL DEMAND </t>
    </r>
    <r>
      <rPr>
        <sz val="12"/>
        <rFont val="Calibri"/>
        <family val="2"/>
        <scheme val="minor"/>
      </rPr>
      <t>(No user input needed - auto-calculated)</t>
    </r>
  </si>
  <si>
    <r>
      <t>TOTAL ONSITE SUPPLIES</t>
    </r>
    <r>
      <rPr>
        <sz val="12"/>
        <rFont val="Calibri"/>
        <family val="2"/>
        <scheme val="minor"/>
      </rPr>
      <t xml:space="preserve"> (No user input needed - auto-calculated)</t>
    </r>
  </si>
  <si>
    <t>Step 7 of 7: Define Project Non-Potable Demands and Supplies</t>
  </si>
  <si>
    <t>A. DEFINITION OF NON-POTABLE DEMANDS</t>
  </si>
  <si>
    <t>B. DEFINITION OF ONSITE SUPPLIES TO BE USED</t>
  </si>
  <si>
    <t>Detailed cistern capture calculations are located in the "Rainwater" and "Stormwater" backup data tabs for reference.</t>
  </si>
  <si>
    <t>&gt;&gt;&gt; End of Analysis</t>
  </si>
  <si>
    <t>Worksheet No.</t>
  </si>
  <si>
    <t>CALCULATOR LAYOUT</t>
  </si>
  <si>
    <t>Enter Project Information</t>
  </si>
  <si>
    <t>Calculate Indoor Water Demand (Indoor Fixtures and Fittings)</t>
  </si>
  <si>
    <t>Calculate Outdoor Water Demand (Landscape Irrigation, Outdoor Water Features)</t>
  </si>
  <si>
    <t>Summary of Building Potential</t>
  </si>
  <si>
    <t>Define Project Non-Potable Demands and Supplies</t>
  </si>
  <si>
    <t>Calculator Backup Data</t>
  </si>
  <si>
    <t>1. Use the tabs at the bottom of the pages to navigate from step to step.</t>
  </si>
  <si>
    <t>HOW TO USE THE CALCULATOR TOOL</t>
  </si>
  <si>
    <t>PURPOSE OF THE CALCULATOR TOOL</t>
  </si>
  <si>
    <t>2. DO NOT SKIP STEPS.</t>
  </si>
  <si>
    <t>3. Worksheets requiring user input have instructions highlighted in red at the top of each page and before each section.</t>
  </si>
  <si>
    <t>5. Backup data used in the calculations are located after the "Calculator Backup" tab for reference.</t>
  </si>
  <si>
    <t>CALCULATOR USE ASSUMPTIONS</t>
  </si>
  <si>
    <t>&gt;&gt;&gt; Click on the next tab "1. Building Information" to begin</t>
  </si>
  <si>
    <t>Project Summary Sheet</t>
  </si>
  <si>
    <t>Project Address:</t>
  </si>
  <si>
    <t>Assessor's Block &amp; Lot No. / APN:</t>
  </si>
  <si>
    <t>Building Type:</t>
  </si>
  <si>
    <t>Total Building Size (gross square footage or GSF):</t>
  </si>
  <si>
    <t>Number of Residential Units:</t>
  </si>
  <si>
    <t>Impervious Surface Above Grade:</t>
  </si>
  <si>
    <t>Landscaped Area:</t>
  </si>
  <si>
    <t>Impervious Surface Below Grade:</t>
  </si>
  <si>
    <r>
      <t>Total Lot Size (ft</t>
    </r>
    <r>
      <rPr>
        <i/>
        <vertAlign val="superscript"/>
        <sz val="10"/>
        <rFont val="Arial"/>
        <family val="2"/>
      </rPr>
      <t>2</t>
    </r>
    <r>
      <rPr>
        <i/>
        <sz val="10"/>
        <rFont val="Arial"/>
        <family val="2"/>
      </rPr>
      <t>):</t>
    </r>
  </si>
  <si>
    <t>Site Location (Zone):</t>
  </si>
  <si>
    <t>Alternate Water Sources Estimates</t>
  </si>
  <si>
    <t>On-site Alternate Water Source Supplies</t>
  </si>
  <si>
    <t>Water Quantity
(gpy)</t>
  </si>
  <si>
    <t>Rainwater:</t>
  </si>
  <si>
    <t>Stormwater:</t>
  </si>
  <si>
    <t>Graywater:</t>
  </si>
  <si>
    <t>Foundation Drainage:</t>
  </si>
  <si>
    <t>update</t>
  </si>
  <si>
    <t>residential units</t>
  </si>
  <si>
    <t>Notes</t>
  </si>
  <si>
    <t>Update Links</t>
  </si>
  <si>
    <t>Toilets/Urinals:</t>
  </si>
  <si>
    <t>Cooling Tower:</t>
  </si>
  <si>
    <t>Water Quantity (gpy)</t>
  </si>
  <si>
    <t>Decorative Fountains:</t>
  </si>
  <si>
    <t>On-Site Non-potable Application Demands</t>
  </si>
  <si>
    <t>Make-up Water Requirements</t>
  </si>
  <si>
    <t>Make-up Water Required (gal)</t>
  </si>
  <si>
    <t xml:space="preserve">January </t>
  </si>
  <si>
    <t>Blackwater:</t>
  </si>
  <si>
    <t>Available Unused On-Site Supply</t>
  </si>
  <si>
    <r>
      <t>TOTAL</t>
    </r>
    <r>
      <rPr>
        <b/>
        <i/>
        <vertAlign val="superscript"/>
        <sz val="10"/>
        <rFont val="Arial"/>
        <family val="2"/>
      </rPr>
      <t>1</t>
    </r>
    <r>
      <rPr>
        <b/>
        <i/>
        <sz val="10"/>
        <rFont val="Arial"/>
        <family val="2"/>
      </rPr>
      <t>:</t>
    </r>
  </si>
  <si>
    <r>
      <rPr>
        <i/>
        <vertAlign val="superscript"/>
        <sz val="10"/>
        <rFont val="Arial"/>
        <family val="2"/>
      </rPr>
      <t>1</t>
    </r>
    <r>
      <rPr>
        <i/>
        <sz val="10"/>
        <rFont val="Arial"/>
        <family val="2"/>
      </rPr>
      <t xml:space="preserve"> If there are other sources not listed in the Sources Estimates table, those sources need to be manually included in this summary or other document</t>
    </r>
  </si>
  <si>
    <t>Non-Potable Applications Estimates</t>
  </si>
  <si>
    <t>Compliant with State's Maximum Applied Water Allowance?</t>
  </si>
  <si>
    <t>Quantity (gpy)</t>
  </si>
  <si>
    <t>source</t>
  </si>
  <si>
    <t>1. Project Location and Contact Information</t>
  </si>
  <si>
    <t>4. Additional Site Information</t>
  </si>
  <si>
    <t>Demands Met by Non-Potable Supply for Project</t>
  </si>
  <si>
    <t>Comparison of Supplies to Demands</t>
  </si>
  <si>
    <t>&lt;-- Name of Project</t>
  </si>
  <si>
    <t>&lt;--Address of Project</t>
  </si>
  <si>
    <t>&lt;--4-digit assessor block + 3-digit assessor's lot number</t>
  </si>
  <si>
    <t>&lt;--Name</t>
  </si>
  <si>
    <t>&lt;--Contact No.</t>
  </si>
  <si>
    <t>&lt;--E-mail Address</t>
  </si>
  <si>
    <t>&lt;--Enter the total daily demand in gallons per day for all indoor decorative water features in the building</t>
  </si>
  <si>
    <t>&lt;--Enter the number of days in a year the decorative water features will be operational</t>
  </si>
  <si>
    <t>&lt;--Typical water use is 17 gals/wash load</t>
  </si>
  <si>
    <t>&lt;--Enter estimated number of loads per day</t>
  </si>
  <si>
    <t>&lt;--Enter estimated daily demand associated with use</t>
  </si>
  <si>
    <t>&lt;--Enter the number of days the demand will be applicable within a year</t>
  </si>
  <si>
    <t xml:space="preserve">&lt;--Enter the number of residential units in the project. </t>
  </si>
  <si>
    <t>&lt;--Enter information here</t>
  </si>
  <si>
    <t>2. Building Information Summary</t>
  </si>
  <si>
    <t>3. Summary of Nonpotable Demands and Supplies for the Project</t>
  </si>
  <si>
    <t>Make-Up Water (gpy)</t>
  </si>
  <si>
    <t>Project Potential Non-Potable Demand (gpy)</t>
  </si>
  <si>
    <t>Project Total Annual Water Demand (gpy)</t>
  </si>
  <si>
    <t>Non-Potable Demands Proposed for Project (gpy)</t>
  </si>
  <si>
    <t>&lt;--Other areas may include roof decks, balconies that are above ground level.</t>
  </si>
  <si>
    <t>&lt;--Other areas may include paved roads or right-of-way, etc.</t>
  </si>
  <si>
    <t>&lt;--Enter turfgrass information here</t>
  </si>
  <si>
    <t>&lt;--Enter landscaped area information here</t>
  </si>
  <si>
    <t>&lt;--Enter green roof information here</t>
  </si>
  <si>
    <t>&lt;--Enter information for swimming pool water here</t>
  </si>
  <si>
    <t>&lt;--Enter information for other supplies here</t>
  </si>
  <si>
    <t>Default irrigation factors are provided in the cells below; refine default values as appropriate</t>
  </si>
  <si>
    <r>
      <rPr>
        <i/>
        <sz val="11"/>
        <color rgb="FFFF0000"/>
        <rFont val="Calibri"/>
        <family val="2"/>
        <scheme val="minor"/>
      </rPr>
      <t>[Refine as appropriate]</t>
    </r>
    <r>
      <rPr>
        <i/>
        <sz val="11"/>
        <color theme="0" tint="-0.499984740745262"/>
        <rFont val="Calibri"/>
        <family val="2"/>
        <scheme val="minor"/>
      </rPr>
      <t xml:space="preserve"> Cool season grasses = 0.8, Warm season grasses = 0.6</t>
    </r>
  </si>
  <si>
    <r>
      <t xml:space="preserve"> </t>
    </r>
    <r>
      <rPr>
        <i/>
        <sz val="11"/>
        <color rgb="FFFF0000"/>
        <rFont val="Calibri"/>
        <family val="2"/>
        <scheme val="minor"/>
      </rPr>
      <t xml:space="preserve">[Refine as appropriate] </t>
    </r>
    <r>
      <rPr>
        <i/>
        <sz val="11"/>
        <color theme="0" tint="-0.499984740745262"/>
        <rFont val="Calibri"/>
        <family val="2"/>
        <scheme val="minor"/>
      </rPr>
      <t>&lt;0.1 for very low, 0.1-0.3 for low, 0.4-0.6 for medium, 0.7-0.9 for high</t>
    </r>
  </si>
  <si>
    <r>
      <rPr>
        <i/>
        <sz val="11"/>
        <color rgb="FFFF0000"/>
        <rFont val="Calibri"/>
        <family val="2"/>
        <scheme val="minor"/>
      </rPr>
      <t xml:space="preserve"> [Refine as appropriate]</t>
    </r>
    <r>
      <rPr>
        <i/>
        <sz val="11"/>
        <color theme="0" tint="-0.499984740745262"/>
        <rFont val="Calibri"/>
        <family val="2"/>
        <scheme val="minor"/>
      </rPr>
      <t xml:space="preserve"> 0.5-0.9 for low, 1 for average, 1.1-1.3 for high. </t>
    </r>
  </si>
  <si>
    <r>
      <rPr>
        <i/>
        <sz val="11"/>
        <color rgb="FFFF0000"/>
        <rFont val="Calibri"/>
        <family val="2"/>
        <scheme val="minor"/>
      </rPr>
      <t xml:space="preserve"> [Refine as appropriate] </t>
    </r>
    <r>
      <rPr>
        <i/>
        <sz val="11"/>
        <color theme="0" tint="-0.499984740745262"/>
        <rFont val="Calibri"/>
        <family val="2"/>
        <scheme val="minor"/>
      </rPr>
      <t xml:space="preserve">0.5-0.9 for low, 1 for average, 1.1-1.4 for high. </t>
    </r>
  </si>
  <si>
    <r>
      <rPr>
        <i/>
        <sz val="11"/>
        <color rgb="FFFF0000"/>
        <rFont val="Calibri"/>
        <family val="2"/>
        <scheme val="minor"/>
      </rPr>
      <t xml:space="preserve"> [Refine as appropriate] </t>
    </r>
    <r>
      <rPr>
        <i/>
        <sz val="11"/>
        <color theme="0" tint="-0.499984740745262"/>
        <rFont val="Calibri"/>
        <family val="2"/>
        <scheme val="minor"/>
      </rPr>
      <t xml:space="preserve">&lt;0.1 for very low, 0.1-0.3 for low, 0.4-0.6 for medium, 0.7-0.9 for high. </t>
    </r>
  </si>
  <si>
    <r>
      <rPr>
        <i/>
        <sz val="11"/>
        <color rgb="FFFF0000"/>
        <rFont val="Calibri"/>
        <family val="2"/>
        <scheme val="minor"/>
      </rPr>
      <t xml:space="preserve"> [Refine as appropriate]</t>
    </r>
    <r>
      <rPr>
        <i/>
        <sz val="11"/>
        <color theme="0" tint="-0.499984740745262"/>
        <rFont val="Calibri"/>
        <family val="2"/>
        <scheme val="minor"/>
      </rPr>
      <t xml:space="preserve"> 0.5-0.9 for low, 1 for average, 1.1-1.4 for high. </t>
    </r>
  </si>
  <si>
    <r>
      <rPr>
        <i/>
        <sz val="11"/>
        <color rgb="FFFF0000"/>
        <rFont val="Calibri"/>
        <family val="2"/>
        <scheme val="minor"/>
      </rPr>
      <t xml:space="preserve"> [Refine as appropriate]</t>
    </r>
    <r>
      <rPr>
        <i/>
        <sz val="11"/>
        <color theme="0" tint="-0.499984740745262"/>
        <rFont val="Calibri"/>
        <family val="2"/>
        <scheme val="minor"/>
      </rPr>
      <t xml:space="preserve"> &lt;0.1 for very low, 0.1-0.3 for low, 0.4-0.6 for medium, 0.7-0.9 for high. </t>
    </r>
  </si>
  <si>
    <r>
      <rPr>
        <i/>
        <sz val="11"/>
        <color rgb="FFFF0000"/>
        <rFont val="Calibri"/>
        <family val="2"/>
        <scheme val="minor"/>
      </rPr>
      <t xml:space="preserve"> [Refine as appropriate] </t>
    </r>
    <r>
      <rPr>
        <i/>
        <sz val="11"/>
        <color theme="0" tint="-0.499984740745262"/>
        <rFont val="Calibri"/>
        <family val="2"/>
        <scheme val="minor"/>
      </rPr>
      <t xml:space="preserve">0.5-0.9 for low, 1 for average, 1.1-1.3 for high. </t>
    </r>
  </si>
  <si>
    <r>
      <rPr>
        <i/>
        <sz val="11"/>
        <color rgb="FFFF0000"/>
        <rFont val="Calibri"/>
        <family val="2"/>
        <scheme val="minor"/>
      </rPr>
      <t>[Refine as appropriate]</t>
    </r>
    <r>
      <rPr>
        <i/>
        <sz val="11"/>
        <color theme="0" tint="-0.499984740745262"/>
        <rFont val="Calibri"/>
        <family val="2"/>
        <scheme val="minor"/>
      </rPr>
      <t xml:space="preserve">  0.5-0.9 for low, 1 for average, 1.1-1.4 for high. </t>
    </r>
  </si>
  <si>
    <r>
      <rPr>
        <i/>
        <sz val="11"/>
        <color rgb="FFFF0000"/>
        <rFont val="Calibri"/>
        <family val="2"/>
        <scheme val="minor"/>
      </rPr>
      <t xml:space="preserve">[Refine as appropriate] </t>
    </r>
    <r>
      <rPr>
        <i/>
        <sz val="11"/>
        <color theme="0" tint="-0.499984740745262"/>
        <rFont val="Calibri"/>
        <family val="2"/>
        <scheme val="minor"/>
      </rPr>
      <t xml:space="preserve"> Estimated efficiencies are 0.70 to 0.85 for spray, 0.9 for drip, 0.95 for subsurface drip. </t>
    </r>
  </si>
  <si>
    <t>Default Rainwater Supply coefficients are entered below; refine default coefficients as appropriate</t>
  </si>
  <si>
    <r>
      <rPr>
        <i/>
        <sz val="12"/>
        <color rgb="FFFF0000"/>
        <rFont val="Calibri"/>
        <family val="2"/>
        <scheme val="minor"/>
      </rPr>
      <t xml:space="preserve">[Refine as appropriate] </t>
    </r>
    <r>
      <rPr>
        <i/>
        <sz val="12"/>
        <color theme="0" tint="-0.499984740745262"/>
        <rFont val="Calibri"/>
        <family val="2"/>
        <scheme val="minor"/>
      </rPr>
      <t>Conventional roof runoff coefficient = 0.85</t>
    </r>
  </si>
  <si>
    <t>[Refine as appropriate]</t>
  </si>
  <si>
    <t>The table below is an accounting of the total potential onsite supply available; the values do not represent the final supplies that will be used for the project</t>
  </si>
  <si>
    <t>Selected Supply By Month</t>
  </si>
  <si>
    <t>Selected Demand By Month</t>
  </si>
  <si>
    <t>Total Potential Non-Potable Demand</t>
  </si>
  <si>
    <t>% of Project's Total Water Demand Being Offset with On-Site Supplies</t>
  </si>
  <si>
    <t>Make-up water is constituted of the difference between selected Non-Potable Demands proposed for the project and Total Potential Non-Potable Demands</t>
  </si>
  <si>
    <t>Irrigation:</t>
  </si>
  <si>
    <r>
      <t>Total</t>
    </r>
    <r>
      <rPr>
        <b/>
        <i/>
        <sz val="10"/>
        <rFont val="Arial"/>
        <family val="2"/>
      </rPr>
      <t>:</t>
    </r>
  </si>
  <si>
    <t>Printable Summary of Building Information, Site Demands, and Site Supplies</t>
  </si>
  <si>
    <t xml:space="preserve">Graywater Supply  
(gpd) </t>
  </si>
  <si>
    <r>
      <t xml:space="preserve">% Graywater Supply Available </t>
    </r>
    <r>
      <rPr>
        <b/>
        <vertAlign val="superscript"/>
        <sz val="11"/>
        <color theme="1"/>
        <rFont val="Calibri"/>
        <family val="2"/>
        <scheme val="minor"/>
      </rPr>
      <t>(1)</t>
    </r>
  </si>
  <si>
    <r>
      <t xml:space="preserve"> % Blackwater Supply Available </t>
    </r>
    <r>
      <rPr>
        <b/>
        <vertAlign val="superscript"/>
        <sz val="11"/>
        <color theme="1"/>
        <rFont val="Calibri"/>
        <family val="2"/>
        <scheme val="minor"/>
      </rPr>
      <t>(1)</t>
    </r>
  </si>
  <si>
    <r>
      <t xml:space="preserve">% Blackwater Supply Available </t>
    </r>
    <r>
      <rPr>
        <b/>
        <vertAlign val="superscript"/>
        <sz val="11"/>
        <color theme="1"/>
        <rFont val="Calibri"/>
        <family val="2"/>
        <scheme val="minor"/>
      </rPr>
      <t>(1)</t>
    </r>
  </si>
  <si>
    <t>Duration</t>
  </si>
  <si>
    <r>
      <t xml:space="preserve">Showerhead </t>
    </r>
    <r>
      <rPr>
        <vertAlign val="superscript"/>
        <sz val="11"/>
        <color theme="1"/>
        <rFont val="Calibri"/>
        <family val="2"/>
        <scheme val="minor"/>
      </rPr>
      <t>(1)(2)(7)</t>
    </r>
  </si>
  <si>
    <t xml:space="preserve">(1) Applied to 0.5% of FTEs in General Office uses. </t>
  </si>
  <si>
    <t>Site 1:</t>
  </si>
  <si>
    <t>Site 2:</t>
  </si>
  <si>
    <t>Site 3:</t>
  </si>
  <si>
    <t>Building Address</t>
  </si>
  <si>
    <t>Block Lots (APN)</t>
  </si>
  <si>
    <t>Building Name (if applicable)</t>
  </si>
  <si>
    <t>Enter site-specific information for each site involved in project</t>
  </si>
  <si>
    <t>Total:</t>
  </si>
  <si>
    <t>Days of Operation</t>
  </si>
  <si>
    <t>Days per Year</t>
  </si>
  <si>
    <t>USE OF SPACE</t>
  </si>
  <si>
    <t>B. GENERAL BUILDING SITE(S) INFORMATION</t>
  </si>
  <si>
    <t>C. DETAILED BUILDING SITE(S) INFORMATION</t>
  </si>
  <si>
    <t>SITE 1: COMMERCIAL USE BREAKDOWN</t>
  </si>
  <si>
    <t>SITE 1: COMMERCIAL USE OCCUPANCY</t>
  </si>
  <si>
    <t>SITE 1: RESIDENTIAL (For Projects Designated as Mixres or Resident)</t>
  </si>
  <si>
    <t>SITE 1: COVERAGE</t>
  </si>
  <si>
    <t>SITE 2: COMMERCIAL USE BREAKDOWN</t>
  </si>
  <si>
    <t>SITE 2: COMMERCIAL USE OCCUPANCY</t>
  </si>
  <si>
    <t>SITE 2: RESIDENTIAL (For Projects Designated as Mixres or Resident)</t>
  </si>
  <si>
    <t>SITE 2: COVERAGE</t>
  </si>
  <si>
    <t>SITE 3: COMMERCIAL USE BREAKDOWN</t>
  </si>
  <si>
    <t>SITE 3: COMMERCIAL USE OCCUPANCY</t>
  </si>
  <si>
    <t>SITE 3: RESIDENTIAL (For Projects Designated as Mixres or Resident)</t>
  </si>
  <si>
    <t>SITE 3: COVERAGE</t>
  </si>
  <si>
    <t>End Use Options</t>
  </si>
  <si>
    <t>Days of Operation / Year</t>
  </si>
  <si>
    <t>Gross Area</t>
  </si>
  <si>
    <t>Assumed Days of Operation per Month by Space Type</t>
  </si>
  <si>
    <t>Residential Gross Area (square feet)</t>
  </si>
  <si>
    <r>
      <t xml:space="preserve">B. MULTI-FAMILY RESIDENTIAL WATER DEMAND </t>
    </r>
    <r>
      <rPr>
        <sz val="14"/>
        <color theme="1"/>
        <rFont val="Calibri"/>
        <family val="2"/>
        <scheme val="minor"/>
      </rPr>
      <t xml:space="preserve"> (No user input needed - auto-calculated from Step 1 inputs)</t>
    </r>
  </si>
  <si>
    <r>
      <t xml:space="preserve">A. COMMERCIAL WATER DEMAND </t>
    </r>
    <r>
      <rPr>
        <sz val="14"/>
        <color theme="1"/>
        <rFont val="Calibri"/>
        <family val="2"/>
        <scheme val="minor"/>
      </rPr>
      <t>(No user input needed - auto-calculated from Step 1 inputs)</t>
    </r>
  </si>
  <si>
    <t>Residential Component</t>
  </si>
  <si>
    <t>Multi-Family</t>
  </si>
  <si>
    <t>Days of Operation:</t>
  </si>
  <si>
    <t>Average Daily Demand (gal/day)</t>
  </si>
  <si>
    <t>Average Daily Cooling Demand (gpd)</t>
  </si>
  <si>
    <t>Average Monthly Cooling Demand (gal/mth)</t>
  </si>
  <si>
    <t>Average Daily Cooling Discharge (gpd)</t>
  </si>
  <si>
    <t>Average Monthly Cooling Discharge (gal/mth)</t>
  </si>
  <si>
    <t>Annual Total Cooling Demand (gal/year)</t>
  </si>
  <si>
    <t>Other Supplies Options</t>
  </si>
  <si>
    <t>Total Supply</t>
  </si>
  <si>
    <t>Site</t>
  </si>
  <si>
    <t>No Drainage</t>
  </si>
  <si>
    <t>Manual Entry</t>
  </si>
  <si>
    <t>Default Profile</t>
  </si>
  <si>
    <t>Ave. Daily Use</t>
  </si>
  <si>
    <t>Ave. Daily Use Transient</t>
  </si>
  <si>
    <t>Toilet (Water Closet )</t>
  </si>
  <si>
    <t>Low Flow Sprayer</t>
  </si>
  <si>
    <t>Fix. FTE</t>
  </si>
  <si>
    <t>Fix. Transient</t>
  </si>
  <si>
    <t>Tot. Daily Demand (gpd)</t>
  </si>
  <si>
    <t>Tot. Annual Demand (gpy)</t>
  </si>
  <si>
    <t>Total Max Daily Demand (gpd)</t>
  </si>
  <si>
    <t>Total Annual Demand</t>
  </si>
  <si>
    <t>No. of FTEs
(MAX)</t>
  </si>
  <si>
    <t>No. of Transient FTEs (MAX)</t>
  </si>
  <si>
    <t>Annual Graywater Available for Reuse (gpy)</t>
  </si>
  <si>
    <t>Annual Blackwater Supply (gpy)</t>
  </si>
  <si>
    <t>Annual Blackwater Supply Available for Reuse (gpy)</t>
  </si>
  <si>
    <t>Average of each month for the year</t>
  </si>
  <si>
    <t>Site:</t>
  </si>
  <si>
    <t>Annual Demand (gpy)</t>
  </si>
  <si>
    <t>Summary</t>
  </si>
  <si>
    <r>
      <t xml:space="preserve">Showerhead </t>
    </r>
    <r>
      <rPr>
        <vertAlign val="superscript"/>
        <sz val="11"/>
        <rFont val="Calibri"/>
        <family val="2"/>
        <scheme val="minor"/>
      </rPr>
      <t>(1)(2)(7)</t>
    </r>
  </si>
  <si>
    <r>
      <t xml:space="preserve">Lavatory Faucet </t>
    </r>
    <r>
      <rPr>
        <vertAlign val="superscript"/>
        <sz val="11"/>
        <rFont val="Calibri"/>
        <family val="2"/>
        <scheme val="minor"/>
      </rPr>
      <t>(2)</t>
    </r>
  </si>
  <si>
    <r>
      <t xml:space="preserve">Toilet (Water Closet) </t>
    </r>
    <r>
      <rPr>
        <vertAlign val="superscript"/>
        <sz val="11"/>
        <rFont val="Calibri"/>
        <family val="2"/>
        <scheme val="minor"/>
      </rPr>
      <t>(2)(3)</t>
    </r>
  </si>
  <si>
    <r>
      <t xml:space="preserve">Low Flow Sprayer - Restaurants </t>
    </r>
    <r>
      <rPr>
        <vertAlign val="superscript"/>
        <sz val="11"/>
        <rFont val="Calibri"/>
        <family val="2"/>
        <scheme val="minor"/>
      </rPr>
      <t>(5)</t>
    </r>
  </si>
  <si>
    <t>Site 1</t>
  </si>
  <si>
    <t>Site 2</t>
  </si>
  <si>
    <t>Site 3</t>
  </si>
  <si>
    <t>MULTI-FAMILY RESIDENTIAL</t>
  </si>
  <si>
    <t>GPY (Annual Demand)</t>
  </si>
  <si>
    <t>GPD (MAX daily demand)</t>
  </si>
  <si>
    <t>TOTAL:</t>
  </si>
  <si>
    <t>HVAC/Cooling Demand</t>
  </si>
  <si>
    <t>GPD (Average daily demand)</t>
  </si>
  <si>
    <t>Allowable End-Use for NP?</t>
  </si>
  <si>
    <t>Annual Water Demand Possible (gpy)</t>
  </si>
  <si>
    <t>GPD (Average daily demand over 365 days)</t>
  </si>
  <si>
    <t>MAX Ave Daily Supply (gpd)</t>
  </si>
  <si>
    <t>Will NP supplies be used to meet this demand?</t>
  </si>
  <si>
    <t>Will NP Supplies be Used?</t>
  </si>
  <si>
    <t>Select</t>
  </si>
  <si>
    <t>LANDSCAPE IRRIGATION (Profile)</t>
  </si>
  <si>
    <t>Will this supply be reused?</t>
  </si>
  <si>
    <t>GPD (MAX daily SUPPLY)</t>
  </si>
  <si>
    <t>GPY (Annual SUPPLY)</t>
  </si>
  <si>
    <t>GPD (AVG. daily SUPPLY)</t>
  </si>
  <si>
    <t>Indoor Fixtures</t>
  </si>
  <si>
    <t>Other Indoor</t>
  </si>
  <si>
    <t>TOTAL ANNUAL Demand (gpy)</t>
  </si>
  <si>
    <t>Other (Remaining) Indoor</t>
  </si>
  <si>
    <t>TOTAL (gal/month):</t>
  </si>
  <si>
    <t>GRAND TOTAL:</t>
  </si>
  <si>
    <t>Estimated project construction completion date (mm/dd/yyyy)</t>
  </si>
  <si>
    <t>Estimated Date of Project Completion (year supplies will be available)
(MM/DD/YYYY)</t>
  </si>
  <si>
    <t>Year Online:</t>
  </si>
  <si>
    <t>Total Building Size 
(gross square footage or GSF):</t>
  </si>
  <si>
    <t>555-555-5555</t>
  </si>
  <si>
    <t>Project / Building Name:</t>
  </si>
  <si>
    <t>15-Year Timeframe</t>
  </si>
  <si>
    <t>Total Non-Pot. Demand
(gpy)</t>
  </si>
  <si>
    <t>Total Non-Pot Offset Supplies
(gpy)</t>
  </si>
  <si>
    <t>Re-Used Non-Potable Supplies 
(gpy)</t>
  </si>
  <si>
    <t>Introduction to the District Scale Non-Potable Water Calculator</t>
  </si>
  <si>
    <t>Estimated Daily Water Demand (gpd)</t>
  </si>
  <si>
    <t>A. GENERAL INFORMATION: Main Site Information</t>
  </si>
  <si>
    <t>Average Days per Month</t>
  </si>
  <si>
    <t>Is there a Cooling Demand?</t>
  </si>
  <si>
    <t>HVAC / Cooling Demand (gpy)</t>
  </si>
  <si>
    <t>Other Indoor Demands (gpy)</t>
  </si>
  <si>
    <t>Other Outdoor Demands (gpy)</t>
  </si>
  <si>
    <t>Graywater Supplies</t>
  </si>
  <si>
    <t>Blackwater Supplies (includes Graywater)</t>
  </si>
  <si>
    <t>Other Supplies (gpy)</t>
  </si>
  <si>
    <t>Other Supplies</t>
  </si>
  <si>
    <t xml:space="preserve"> Swimming Pool &amp; Other Supplies</t>
  </si>
  <si>
    <t>MAX Other Supplies (gpd)</t>
  </si>
  <si>
    <t>Total Other Supply (gpy)</t>
  </si>
  <si>
    <t>Will Graywater or Blackwater supply be reused?</t>
  </si>
  <si>
    <t>GW or BW Supply?</t>
  </si>
  <si>
    <t>Neither</t>
  </si>
  <si>
    <t>Other Demands</t>
  </si>
  <si>
    <t>ANNUAL TOTAL</t>
  </si>
  <si>
    <t>GRAYWATER SUPPLIES</t>
  </si>
  <si>
    <t>BLACKWATER SUPPLIES</t>
  </si>
  <si>
    <t>TOTAL SITE GRAYWATER</t>
  </si>
  <si>
    <t>TOTAL SITE BLACKWATER</t>
  </si>
  <si>
    <t>1. Demands and Supplies Summary</t>
  </si>
  <si>
    <t>Demands Met by Non-Potable Supply for Project (gpy):</t>
  </si>
  <si>
    <t>NP Offset Supplies
(gpy)</t>
  </si>
  <si>
    <t>Selected NP Demand
(gpy)</t>
  </si>
  <si>
    <t>Building Use (See Table 1 below for reference)</t>
  </si>
  <si>
    <r>
      <t>A. COMMERCIAL</t>
    </r>
    <r>
      <rPr>
        <sz val="14"/>
        <color theme="1"/>
        <rFont val="Calibri"/>
        <family val="2"/>
        <scheme val="minor"/>
      </rPr>
      <t xml:space="preserve"> (No user input needed - auto-calculated from Step 2)</t>
    </r>
  </si>
  <si>
    <r>
      <t xml:space="preserve">B. MULTI-FAMILY RESIDENTIAL </t>
    </r>
    <r>
      <rPr>
        <sz val="14"/>
        <color theme="1"/>
        <rFont val="Calibri"/>
        <family val="2"/>
        <scheme val="minor"/>
      </rPr>
      <t>(No user input needed - auto-calculated from Step 2)</t>
    </r>
  </si>
  <si>
    <r>
      <t xml:space="preserve">C. COOLING TOWER DISCHARGE </t>
    </r>
    <r>
      <rPr>
        <sz val="14"/>
        <color theme="1"/>
        <rFont val="Calibri"/>
        <family val="2"/>
        <scheme val="minor"/>
      </rPr>
      <t>(No user input needed - auto-calculated from Step 2)</t>
    </r>
  </si>
  <si>
    <t>Blackwater Supply 
(gpd)</t>
  </si>
  <si>
    <t>Blackwater Available for Reuse (gpd)</t>
  </si>
  <si>
    <t>Average of each month's daily value for the year</t>
  </si>
  <si>
    <t>Demand Summary</t>
  </si>
  <si>
    <t>Supply Summary</t>
  </si>
  <si>
    <t>Main Project Site 1</t>
  </si>
  <si>
    <t>This calculator is laid out in eight (8) worksheets. The worksheets are summarized below:</t>
  </si>
  <si>
    <t>1. Building Information</t>
  </si>
  <si>
    <t>2. Indoor Water Demand</t>
  </si>
  <si>
    <t>4. Outdoor Water Demand</t>
  </si>
  <si>
    <t>6. Building Potential Summary</t>
  </si>
  <si>
    <t>7. Project Definition</t>
  </si>
  <si>
    <t>8. Printable Project Summary</t>
  </si>
  <si>
    <t>&lt;--Enter estimated number of days in a year that laundry facilities will be used</t>
  </si>
  <si>
    <t>Year This Project Meets Grant Criteria</t>
  </si>
  <si>
    <t>If Grant Offset Criteria Met, Occurs in Year:</t>
  </si>
  <si>
    <t>info@developer.com</t>
  </si>
  <si>
    <r>
      <t>Impervious Surface Above Grade (ft</t>
    </r>
    <r>
      <rPr>
        <b/>
        <i/>
        <vertAlign val="superscript"/>
        <sz val="10"/>
        <rFont val="Arial"/>
        <family val="2"/>
      </rPr>
      <t>2</t>
    </r>
    <r>
      <rPr>
        <b/>
        <i/>
        <sz val="10"/>
        <rFont val="Arial"/>
        <family val="2"/>
      </rPr>
      <t>):</t>
    </r>
  </si>
  <si>
    <r>
      <t>Impervious Surface Below Grade (ft</t>
    </r>
    <r>
      <rPr>
        <b/>
        <i/>
        <vertAlign val="superscript"/>
        <sz val="10"/>
        <rFont val="Arial"/>
        <family val="2"/>
      </rPr>
      <t>2</t>
    </r>
    <r>
      <rPr>
        <b/>
        <i/>
        <sz val="10"/>
        <rFont val="Arial"/>
        <family val="2"/>
      </rPr>
      <t>):</t>
    </r>
  </si>
  <si>
    <r>
      <t>Landscaped Area (ft</t>
    </r>
    <r>
      <rPr>
        <b/>
        <i/>
        <vertAlign val="superscript"/>
        <sz val="10"/>
        <rFont val="Arial"/>
        <family val="2"/>
      </rPr>
      <t>2</t>
    </r>
    <r>
      <rPr>
        <b/>
        <i/>
        <sz val="10"/>
        <rFont val="Arial"/>
        <family val="2"/>
      </rPr>
      <t>):</t>
    </r>
  </si>
  <si>
    <t>Make-Up Water (Difference between Potential NP Demand and either Selected NP Demand or Available NP Supply)</t>
  </si>
  <si>
    <t>NP Demand that is Offset by NP Supplies</t>
  </si>
  <si>
    <t>Non-Potable Demands Met Based on Month-by-Month Analysis (gpy)</t>
  </si>
  <si>
    <t>Sel. Demand</t>
  </si>
  <si>
    <t>Make-Up</t>
  </si>
  <si>
    <t>Unused Supply</t>
  </si>
  <si>
    <t>NP Demand Met</t>
  </si>
  <si>
    <t>Rainfall Event Captured (in.)</t>
  </si>
  <si>
    <t xml:space="preserve">IMPORTANT: Cooling discharge is not an approved non-potable supply and requires a variance for re-use </t>
  </si>
  <si>
    <t>Annual Total (gpy)</t>
  </si>
  <si>
    <t>Selected Non-Potable Supplies to be Used</t>
  </si>
  <si>
    <t>Will this non-potable supply be used?</t>
  </si>
  <si>
    <t>Monthly Cooling Demand</t>
  </si>
  <si>
    <t>Site 1 Monthly Supplies (gal/mo):</t>
  </si>
  <si>
    <t>Site 1 Average Daily Supply (gpd):</t>
  </si>
  <si>
    <t>Site 2 Monthly Supplies (gal/mo):</t>
  </si>
  <si>
    <t>Site 2 Average Daily Supply (gpd):</t>
  </si>
  <si>
    <t>Site 3 Monthly Supplies (gal/mo):</t>
  </si>
  <si>
    <t>Site 3 Average Daily Supply (gpd):</t>
  </si>
  <si>
    <t>Total Average Daily Supply (gpd)</t>
  </si>
  <si>
    <t>Estimated Monthly Cooling Tower Demand (gal/mo)</t>
  </si>
  <si>
    <t>Cooling Tower Supply Summary</t>
  </si>
  <si>
    <t>Swimming Pool &amp; Other Supplies</t>
  </si>
  <si>
    <t>Cooling &amp; Other Supplies</t>
  </si>
  <si>
    <t>SELECTED SUPPY TOTAL</t>
  </si>
  <si>
    <t>Indoor Commercial Supply Total</t>
  </si>
  <si>
    <t>Cooling &amp; Other Supplies Total</t>
  </si>
  <si>
    <t>Indoor Multi-Family Residential Total</t>
  </si>
  <si>
    <t>Graywater Supply</t>
  </si>
  <si>
    <t>Blackwater Supply</t>
  </si>
  <si>
    <t>Ave. Daily Non-Potable Supply (gpd)</t>
  </si>
  <si>
    <t>Annual Non-Potable Supply (gpy)</t>
  </si>
  <si>
    <t>Note: Foundation Drainage, Rainwater, and Stormwater supplies are selected below</t>
  </si>
  <si>
    <t>Online Yr.</t>
  </si>
  <si>
    <t>Site Order</t>
  </si>
  <si>
    <t>Selected Supply by Month</t>
  </si>
  <si>
    <t>Selected Demand by Month</t>
  </si>
  <si>
    <t>Site Orders 1+2</t>
  </si>
  <si>
    <t>Site Orders 1+2+3</t>
  </si>
  <si>
    <t>When the first two buildings are online simultaneously-&gt;</t>
  </si>
  <si>
    <t>When all buildings are online operating simultaneously --&gt;</t>
  </si>
  <si>
    <t>Rank / Order</t>
  </si>
  <si>
    <t>NP Offset Month-Based</t>
  </si>
  <si>
    <t>NP Offset Annual-Based</t>
  </si>
  <si>
    <t>SITE</t>
  </si>
  <si>
    <t>YEAR</t>
  </si>
  <si>
    <t>Site Alone</t>
  </si>
  <si>
    <t>NP Offset - Annual 
(assume storage)</t>
  </si>
  <si>
    <t>NP Offset - Month-based sum</t>
  </si>
  <si>
    <t>First two online sites</t>
  </si>
  <si>
    <t>Combined Sites</t>
  </si>
  <si>
    <t>Note</t>
  </si>
  <si>
    <t>All three online sites (if there are 3 sites)</t>
  </si>
  <si>
    <t>Runoff to Cistern:</t>
  </si>
  <si>
    <t>Area x Avg. Runoff Coeff. X (Rainfall/12) x 7.48 (gal conversion)</t>
  </si>
  <si>
    <t>Water Captured:</t>
  </si>
  <si>
    <t>Applied:</t>
  </si>
  <si>
    <t>Runoff x Storm Percentile</t>
  </si>
  <si>
    <t>If ( [Demand &gt; Applied], Applied, [This Cistern - Previous Cistern + Demand])</t>
  </si>
  <si>
    <t>Water Reused:</t>
  </si>
  <si>
    <t>If ( [Applied + Prev. Cistern]&gt;Demand, Demand, [Applied + Prev. Cistern])</t>
  </si>
  <si>
    <t>Overflow:</t>
  </si>
  <si>
    <t>End Cistern:</t>
  </si>
  <si>
    <t>If (Net &lt; 0, 0, If(Net &gt; Cistern Volume, Cistern Volume, Net))</t>
  </si>
  <si>
    <t>Net Available:</t>
  </si>
  <si>
    <t>Previous Cistern + Applied - Demand</t>
  </si>
  <si>
    <t>If ([Runoff &gt; Demand], [Runoff - Demand - (This Cistern - Previous Cistern)],0)</t>
  </si>
  <si>
    <t>Manual Entry Selection</t>
  </si>
  <si>
    <t>None</t>
  </si>
  <si>
    <t>FINAL Indoor Demands - 
Commercial</t>
  </si>
  <si>
    <t>FINAL Indoor Demands - 
Multi-Family Residential</t>
  </si>
  <si>
    <t xml:space="preserve">FINAL Cooling Demands </t>
  </si>
  <si>
    <t>Year</t>
  </si>
  <si>
    <t>Make-Up Water</t>
  </si>
  <si>
    <t>(gpy)</t>
  </si>
  <si>
    <t>Annual 
Make-Up</t>
  </si>
  <si>
    <t>C. MAKE-UP WATER SUMMARY BASED ON SELECTED SUPPLIES, DEMANDS, AND POTENTIAL NON-POTABLE OFFSET</t>
  </si>
  <si>
    <t>Ave Daily Supply</t>
  </si>
  <si>
    <t>(gpdy)</t>
  </si>
  <si>
    <t>For MANUAL ENTRY of  HVAC demand, enter information here (gal/mo):</t>
  </si>
  <si>
    <t>IF MANUALLY ENTERING Monthly Irrigation Data, Enter Here</t>
  </si>
  <si>
    <t>Total Gal/Mo
(Calculated Irrigation)</t>
  </si>
  <si>
    <t>Total Gal/Mo
(Manual Entry)</t>
  </si>
  <si>
    <t xml:space="preserve">FINAL Landscape Demands </t>
  </si>
  <si>
    <t xml:space="preserve">FINAL Other Outdoor Demands </t>
  </si>
  <si>
    <t xml:space="preserve">FINAL Other Indoor Demands </t>
  </si>
  <si>
    <t xml:space="preserve">FINAL Indoor Commercial Supplies (U-T-K-R) </t>
  </si>
  <si>
    <t xml:space="preserve">FINAL Indoor Commercial Supplies (S-L-C) </t>
  </si>
  <si>
    <t xml:space="preserve">FINAL Indoor MFR Supplies (S-B-B-W) </t>
  </si>
  <si>
    <t xml:space="preserve">FINAL Indoor MFR Supplies (T-K-D) </t>
  </si>
  <si>
    <t>(1) Default treatment recovery rate: 15%</t>
  </si>
  <si>
    <t>(3) Manually entered supplies can be selected as a supply source in 7. Project Definition sheet</t>
  </si>
  <si>
    <r>
      <t xml:space="preserve">If Using Manual Entry to Override Pool &amp; Other Supplies,  Select "Manual Entry" and 
</t>
    </r>
    <r>
      <rPr>
        <b/>
        <i/>
        <u/>
        <sz val="11"/>
        <rFont val="Calibri"/>
        <family val="2"/>
        <scheme val="minor"/>
      </rPr>
      <t>Enter Demands BY MONTH for each site</t>
    </r>
    <r>
      <rPr>
        <i/>
        <sz val="11"/>
        <rFont val="Calibri"/>
        <family val="2"/>
        <scheme val="minor"/>
      </rPr>
      <t>(gal/mo)</t>
    </r>
  </si>
  <si>
    <t>Final Other Supplies</t>
  </si>
  <si>
    <t>FINAL Cooling Supplies</t>
  </si>
  <si>
    <t>RAINWATER CAPTURED (Calculator Results)</t>
  </si>
  <si>
    <t>RAINWATER SUPPLY based on MANUAL INPUT</t>
  </si>
  <si>
    <t>Final Rainwater Supplies</t>
  </si>
  <si>
    <t>Decorative Water Feature, Laundry &amp; Other Outdoor</t>
  </si>
  <si>
    <t>TOTAL SELECTED SUPPLIES</t>
  </si>
  <si>
    <t>SELECTED DEMANDS GRAND TOTAL</t>
  </si>
  <si>
    <t>4. Project Phasing</t>
  </si>
  <si>
    <t>If total on-site supplies are greater than annual demands, this value represents the annual demand, otherwise, the non-potable supplies.</t>
  </si>
  <si>
    <t>GPY</t>
  </si>
  <si>
    <t>DEMAND SUMMARY BY SITE</t>
  </si>
  <si>
    <t>Total (gal/mo):</t>
  </si>
  <si>
    <t>TOTAL (gal/mo)</t>
  </si>
  <si>
    <t>Please enter monthly HVAC/Cooling Demands for each site (gal/mo.)</t>
  </si>
  <si>
    <t>C. HVAC/COOLING DEMAND</t>
  </si>
  <si>
    <r>
      <t>For MANUAL ENTRY of  HVAC Supply, enter information here (gal/mo)</t>
    </r>
    <r>
      <rPr>
        <b/>
        <vertAlign val="superscript"/>
        <sz val="11"/>
        <color theme="0"/>
        <rFont val="Calibri"/>
        <family val="2"/>
        <scheme val="minor"/>
      </rPr>
      <t>(3)</t>
    </r>
    <r>
      <rPr>
        <b/>
        <sz val="11"/>
        <color theme="0"/>
        <rFont val="Calibri"/>
        <family val="2"/>
        <scheme val="minor"/>
      </rPr>
      <t>:</t>
    </r>
  </si>
  <si>
    <t>Estimated Annual Cooling Tower Discharge based on Treatment Recovery (gal/year)</t>
  </si>
  <si>
    <t>Estimated Annual Cooling Tower Discharge based on Manual Entry  (gal/year)</t>
  </si>
  <si>
    <r>
      <t>Total HVAC Supply based on MANUAL ENTRY of  HVAC supply(gal/mo)</t>
    </r>
    <r>
      <rPr>
        <b/>
        <vertAlign val="superscript"/>
        <sz val="11"/>
        <color theme="0"/>
        <rFont val="Calibri"/>
        <family val="2"/>
        <scheme val="minor"/>
      </rPr>
      <t>(3)</t>
    </r>
    <r>
      <rPr>
        <b/>
        <sz val="11"/>
        <color theme="0"/>
        <rFont val="Calibri"/>
        <family val="2"/>
        <scheme val="minor"/>
      </rPr>
      <t>:</t>
    </r>
  </si>
  <si>
    <t>TOTAL HVAC Supplies based on Treatment Recovery (gal/mo)</t>
  </si>
  <si>
    <t xml:space="preserve">Cooling Tower Supply (based on Treatment Recovery Rate) </t>
  </si>
  <si>
    <t>Cooling Tower Supply (based on manual entry)</t>
  </si>
  <si>
    <t>GPY (Annual SUPPLY) by Calculator Assumptions</t>
  </si>
  <si>
    <t>If manually entering Annual Demand for Urinals and Toilet Water, enter here (gpy):</t>
  </si>
  <si>
    <t>If manually entering Annual Demand for Toilet Water, enter here (gpy):</t>
  </si>
  <si>
    <t>If Manually Entering Annual Demands for all Other Indoor Demands, enter here (gpy):</t>
  </si>
  <si>
    <t>Manual Override Values (gpy)</t>
  </si>
  <si>
    <t>Commercial Urinal &amp; Toilet</t>
  </si>
  <si>
    <t>MFR Toilet</t>
  </si>
  <si>
    <t>GPY (Annual Demand) based on Calculator</t>
  </si>
  <si>
    <t xml:space="preserve">Total Graywater Supply  
(gpd) </t>
  </si>
  <si>
    <t>Site 1 Annual Supply
(gpy)</t>
  </si>
  <si>
    <t>Site 2 Annual Supply
(gpy)</t>
  </si>
  <si>
    <t>Site 3 Annual Supply
(gpy)</t>
  </si>
  <si>
    <t>Site 1 Supply Available for Reuse
(gpy)</t>
  </si>
  <si>
    <t>Site 2 Supply Available for Reuse
(gpy)</t>
  </si>
  <si>
    <t>Site 3 Supply Available for Reuse
(gpy)</t>
  </si>
  <si>
    <t>If Manually Entering annual showerhead, faucet and laundry graywater supply available for reuse, enter here per site (gpy):</t>
  </si>
  <si>
    <t>If Manually Entering annual urinals, toilet, kitchen and low flow sprayer supply available for reuse, enter here per site (gpy):</t>
  </si>
  <si>
    <t>Manually Entered annual showerhead, faucet and laundry graywater supply available for reuse, from Graywater Supplies table (gpy):</t>
  </si>
  <si>
    <t>Total Manually Entered Blackwater Supplies available for  reuse (gpy):</t>
  </si>
  <si>
    <t>If Manually Entering annual showerhead, faucet, bath and washing machine graywater supply available for reuse, enter here per site (gpy):</t>
  </si>
  <si>
    <t>Manually Entered annual showerhead, faucet, bath and washing machine graywater supply available for reuse, from Graywater Supplies table (gpy):</t>
  </si>
  <si>
    <t>If Manually Entering annual toilet, kitchen and dishwasher supply available for reuse, enter here per site (gpy):</t>
  </si>
  <si>
    <t>Please specify other supplies that are available onsite.</t>
  </si>
  <si>
    <t>Manual Entry (gpy)</t>
  </si>
  <si>
    <t>If Manually entering Other Outdoor Demands, enter values here per site(gpy):</t>
  </si>
  <si>
    <t>TOTAL CALCULATED RAINWATER SUPPLY</t>
  </si>
  <si>
    <t>TOTAL MANUALLY ENTERED RAINWATER SUPPLY</t>
  </si>
  <si>
    <t>Monthly Demand (Gal/Month) via NP Calculator</t>
  </si>
  <si>
    <r>
      <rPr>
        <b/>
        <i/>
        <u/>
        <sz val="10"/>
        <rFont val="Arial"/>
        <family val="2"/>
      </rPr>
      <t>MANUAL ENTRY</t>
    </r>
    <r>
      <rPr>
        <b/>
        <sz val="10"/>
        <rFont val="Arial"/>
        <family val="2"/>
      </rPr>
      <t xml:space="preserve"> Monthly Demand (Gal/Month) via NP Calculator</t>
    </r>
  </si>
  <si>
    <t>Foundation Drainage Meth.</t>
  </si>
  <si>
    <t>Use Auto-Calculations</t>
  </si>
  <si>
    <t>3. Indoor Non-Potable Supply</t>
  </si>
  <si>
    <t>5. Outdoor Non-Potable Supply</t>
  </si>
  <si>
    <r>
      <t xml:space="preserve">This calculator is intended for projects that have up to </t>
    </r>
    <r>
      <rPr>
        <b/>
        <sz val="12"/>
        <rFont val="Calibri"/>
        <family val="2"/>
        <scheme val="minor"/>
      </rPr>
      <t>3 different sites,</t>
    </r>
    <r>
      <rPr>
        <sz val="12"/>
        <rFont val="Calibri"/>
        <family val="2"/>
        <scheme val="minor"/>
      </rPr>
      <t xml:space="preserve"> each with different demand and supply profiles, that may or may not be built at different times. If sites are built at different times, </t>
    </r>
    <r>
      <rPr>
        <b/>
        <sz val="12"/>
        <rFont val="Calibri"/>
        <family val="2"/>
        <scheme val="minor"/>
      </rPr>
      <t>all sites must be operating within a 15-year timeframe</t>
    </r>
    <r>
      <rPr>
        <sz val="12"/>
        <rFont val="Calibri"/>
        <family val="2"/>
        <scheme val="minor"/>
      </rPr>
      <t>.</t>
    </r>
  </si>
  <si>
    <t>District Scale Calculator Version</t>
  </si>
  <si>
    <t>Date</t>
  </si>
  <si>
    <t>Updates to Calculator</t>
  </si>
  <si>
    <t>&lt;--These values could be selected in 7. Project Definition to replace the values in the table above</t>
  </si>
  <si>
    <t>Monthly cooling demand values are based on values in the 2. Indoor Water Demand sheet.</t>
  </si>
  <si>
    <t>User should enter the treatment recovery rate or manually enter HVAC supply. Manually entered values can be selected in 7. Project Definition to override/replace the auto-calculated values.</t>
  </si>
  <si>
    <t>Manually entered values that exceed the auto-calculated values, and therefore exceed allowed water use demand (per landscaping ordinance), will be flagged by having the cell turn red. These values should be reassessed in order to comply with irrigation ordinances.</t>
  </si>
  <si>
    <t>TOTAL*</t>
  </si>
  <si>
    <t>*Annual and monthly totals excludes graywater supplies because graywater supplies are a subset of the included annual blackwater supply volume</t>
  </si>
  <si>
    <r>
      <rPr>
        <b/>
        <sz val="11"/>
        <rFont val="Calibri"/>
        <family val="2"/>
        <scheme val="minor"/>
      </rPr>
      <t>REMINDER</t>
    </r>
    <r>
      <rPr>
        <sz val="11"/>
        <rFont val="Calibri"/>
        <family val="2"/>
        <scheme val="minor"/>
      </rPr>
      <t xml:space="preserve">: This calculator is </t>
    </r>
    <r>
      <rPr>
        <b/>
        <sz val="14"/>
        <color rgb="FFFF0000"/>
        <rFont val="Calibri"/>
        <family val="2"/>
        <scheme val="minor"/>
      </rPr>
      <t>NOT A DESIGN TOOL or OPTIMIZATION TOOL</t>
    </r>
  </si>
  <si>
    <t>A1. Indoor Demands - Commercial</t>
  </si>
  <si>
    <t>A2. Indoor Demands - Multi-Family Residential</t>
  </si>
  <si>
    <t>A3. HVAC/Cooling Demand</t>
  </si>
  <si>
    <t>A4. Other Indoor Demands</t>
  </si>
  <si>
    <t>A5. Outdoor Landscape Irrigation Demands</t>
  </si>
  <si>
    <t>A6. Outdoor Other Demands</t>
  </si>
  <si>
    <t>B1. Indoor Supplies - Commercial</t>
  </si>
  <si>
    <t>B2. Indoor Supplies - Multi-Family Residential</t>
  </si>
  <si>
    <t>B3. HVAC/Cooling Supplies</t>
  </si>
  <si>
    <t>B4. Other Supplies</t>
  </si>
  <si>
    <r>
      <rPr>
        <b/>
        <i/>
        <u/>
        <sz val="11"/>
        <color rgb="FFFF0000"/>
        <rFont val="Calibri"/>
        <family val="2"/>
        <scheme val="minor"/>
      </rPr>
      <t>SELECT</t>
    </r>
    <r>
      <rPr>
        <b/>
        <i/>
        <sz val="11"/>
        <rFont val="Calibri"/>
        <family val="2"/>
        <scheme val="minor"/>
      </rPr>
      <t>: Site 3</t>
    </r>
    <r>
      <rPr>
        <i/>
        <sz val="11"/>
        <rFont val="Calibri"/>
        <family val="2"/>
        <scheme val="minor"/>
      </rPr>
      <t xml:space="preserve"> Other Supplies Manual Entry
</t>
    </r>
    <r>
      <rPr>
        <b/>
        <i/>
        <u/>
        <sz val="11"/>
        <rFont val="Calibri"/>
        <family val="2"/>
        <scheme val="minor"/>
      </rPr>
      <t xml:space="preserve">Enter Supplies BY MONTH </t>
    </r>
    <r>
      <rPr>
        <i/>
        <sz val="11"/>
        <rFont val="Calibri"/>
        <family val="2"/>
        <scheme val="minor"/>
      </rPr>
      <t>(gal/mo)</t>
    </r>
  </si>
  <si>
    <r>
      <rPr>
        <b/>
        <i/>
        <sz val="11"/>
        <color rgb="FFFF0000"/>
        <rFont val="Calibri"/>
        <family val="2"/>
        <scheme val="minor"/>
      </rPr>
      <t>SELECT</t>
    </r>
    <r>
      <rPr>
        <b/>
        <i/>
        <sz val="11"/>
        <rFont val="Calibri"/>
        <family val="2"/>
        <scheme val="minor"/>
      </rPr>
      <t>: Site 2</t>
    </r>
    <r>
      <rPr>
        <i/>
        <sz val="11"/>
        <rFont val="Calibri"/>
        <family val="2"/>
        <scheme val="minor"/>
      </rPr>
      <t xml:space="preserve"> Other Supplies Manual Entry
</t>
    </r>
    <r>
      <rPr>
        <b/>
        <i/>
        <u/>
        <sz val="11"/>
        <rFont val="Calibri"/>
        <family val="2"/>
        <scheme val="minor"/>
      </rPr>
      <t xml:space="preserve">Enter Supplies BY MONTH </t>
    </r>
    <r>
      <rPr>
        <i/>
        <sz val="11"/>
        <rFont val="Calibri"/>
        <family val="2"/>
        <scheme val="minor"/>
      </rPr>
      <t>(gal/mo)</t>
    </r>
  </si>
  <si>
    <r>
      <rPr>
        <b/>
        <i/>
        <sz val="11"/>
        <color rgb="FFFF0000"/>
        <rFont val="Calibri"/>
        <family val="2"/>
        <scheme val="minor"/>
      </rPr>
      <t>SELECT</t>
    </r>
    <r>
      <rPr>
        <b/>
        <i/>
        <sz val="11"/>
        <rFont val="Calibri"/>
        <family val="2"/>
        <scheme val="minor"/>
      </rPr>
      <t>: Site 1</t>
    </r>
    <r>
      <rPr>
        <i/>
        <sz val="11"/>
        <rFont val="Calibri"/>
        <family val="2"/>
        <scheme val="minor"/>
      </rPr>
      <t xml:space="preserve"> Other Supplies Manual Entry
</t>
    </r>
    <r>
      <rPr>
        <b/>
        <i/>
        <u/>
        <sz val="11"/>
        <rFont val="Calibri"/>
        <family val="2"/>
        <scheme val="minor"/>
      </rPr>
      <t xml:space="preserve">Enter Supplies BY MONTH </t>
    </r>
    <r>
      <rPr>
        <i/>
        <sz val="11"/>
        <rFont val="Calibri"/>
        <family val="2"/>
        <scheme val="minor"/>
      </rPr>
      <t>(gal/mo)</t>
    </r>
  </si>
  <si>
    <r>
      <rPr>
        <b/>
        <i/>
        <u/>
        <sz val="11"/>
        <color rgb="FFFF0000"/>
        <rFont val="Calibri"/>
        <family val="2"/>
        <scheme val="minor"/>
      </rPr>
      <t>SELECT</t>
    </r>
    <r>
      <rPr>
        <i/>
        <sz val="11"/>
        <rFont val="Calibri"/>
        <family val="2"/>
        <scheme val="minor"/>
      </rPr>
      <t>: If Using Manual Entry for Overriding Cooling Supplies,  Select "Manual Entry" to Reference Sheet 3</t>
    </r>
  </si>
  <si>
    <r>
      <rPr>
        <b/>
        <i/>
        <u/>
        <sz val="11"/>
        <color rgb="FFFF0000"/>
        <rFont val="Calibri"/>
        <family val="2"/>
        <scheme val="minor"/>
      </rPr>
      <t>SELECT</t>
    </r>
    <r>
      <rPr>
        <i/>
        <sz val="11"/>
        <rFont val="Calibri"/>
        <family val="2"/>
        <scheme val="minor"/>
      </rPr>
      <t>: If Using Manual Entry for Indoor Supplies MFR(Toilet-Kitchen-Dishwasher Supplies),  Select "Manual Entry" and Enter  Annual Demand</t>
    </r>
  </si>
  <si>
    <r>
      <rPr>
        <b/>
        <i/>
        <u/>
        <sz val="11"/>
        <color rgb="FFFF0000"/>
        <rFont val="Calibri"/>
        <family val="2"/>
        <scheme val="minor"/>
      </rPr>
      <t>SELECT</t>
    </r>
    <r>
      <rPr>
        <i/>
        <sz val="11"/>
        <rFont val="Calibri"/>
        <family val="2"/>
        <scheme val="minor"/>
      </rPr>
      <t>: If Using Manual Entry for Indoor Supplies MFR(Shower-Bathroom-Bath-Washing Machine Supplies),  Select "Manual Entry" and Enter  Annual Demand</t>
    </r>
  </si>
  <si>
    <r>
      <rPr>
        <b/>
        <i/>
        <u/>
        <sz val="11"/>
        <color rgb="FFFF0000"/>
        <rFont val="Calibri"/>
        <family val="2"/>
        <scheme val="minor"/>
      </rPr>
      <t>SELECT</t>
    </r>
    <r>
      <rPr>
        <i/>
        <sz val="11"/>
        <rFont val="Calibri"/>
        <family val="2"/>
        <scheme val="minor"/>
      </rPr>
      <t>: If Using Manual Entry for Other Indoor Supplies Commercial (Urinal-Toilet-Faucet-Restaurant Supplies),  Select "Manual Entry" and Enter  Annual Demand</t>
    </r>
  </si>
  <si>
    <r>
      <rPr>
        <b/>
        <i/>
        <u/>
        <sz val="11"/>
        <color rgb="FFFF0000"/>
        <rFont val="Calibri"/>
        <family val="2"/>
        <scheme val="minor"/>
      </rPr>
      <t>SELECT</t>
    </r>
    <r>
      <rPr>
        <i/>
        <sz val="11"/>
        <rFont val="Calibri"/>
        <family val="2"/>
        <scheme val="minor"/>
      </rPr>
      <t>: If Using Manual Entry for Indoor Supplies Commercial (Shower-Faucet-Laundry Supplies),  Select "Manual Entry" and Enter  Annual Demand</t>
    </r>
  </si>
  <si>
    <r>
      <rPr>
        <b/>
        <i/>
        <u/>
        <sz val="11"/>
        <color rgb="FFFF0000"/>
        <rFont val="Calibri"/>
        <family val="2"/>
        <scheme val="minor"/>
      </rPr>
      <t>SELECT</t>
    </r>
    <r>
      <rPr>
        <i/>
        <sz val="11"/>
        <rFont val="Calibri"/>
        <family val="2"/>
        <scheme val="minor"/>
      </rPr>
      <t>: If Using Manual Entry for Other Outdoor Demands,  Select "Manual Entry" and Enter  Annual Demand</t>
    </r>
  </si>
  <si>
    <r>
      <rPr>
        <b/>
        <i/>
        <u/>
        <sz val="11"/>
        <color rgb="FFFF0000"/>
        <rFont val="Calibri"/>
        <family val="2"/>
        <scheme val="minor"/>
      </rPr>
      <t>SELECT</t>
    </r>
    <r>
      <rPr>
        <i/>
        <sz val="11"/>
        <rFont val="Calibri"/>
        <family val="2"/>
        <scheme val="minor"/>
      </rPr>
      <t>: If Using Manual Entry for Irrigation Demands,  Select "Manual Entry" to Reference Sheet 4</t>
    </r>
  </si>
  <si>
    <r>
      <rPr>
        <b/>
        <i/>
        <u/>
        <sz val="11"/>
        <color rgb="FFFF0000"/>
        <rFont val="Calibri"/>
        <family val="2"/>
        <scheme val="minor"/>
      </rPr>
      <t>SELECT</t>
    </r>
    <r>
      <rPr>
        <i/>
        <sz val="11"/>
        <rFont val="Calibri"/>
        <family val="2"/>
        <scheme val="minor"/>
      </rPr>
      <t>: If Using Manual Entry for Other Indoor Demands,  Select "Manual Entry" and Enter  Annual Demand</t>
    </r>
  </si>
  <si>
    <r>
      <rPr>
        <b/>
        <i/>
        <u/>
        <sz val="11"/>
        <color rgb="FFFF0000"/>
        <rFont val="Calibri"/>
        <family val="2"/>
        <scheme val="minor"/>
      </rPr>
      <t>SELECT</t>
    </r>
    <r>
      <rPr>
        <i/>
        <sz val="11"/>
        <rFont val="Calibri"/>
        <family val="2"/>
        <scheme val="minor"/>
      </rPr>
      <t>: If Using Manual Entry for Indoor MFR Demands,  Select "Manual Entry" and Enter  Annual Demand</t>
    </r>
  </si>
  <si>
    <r>
      <rPr>
        <b/>
        <i/>
        <u/>
        <sz val="11"/>
        <color rgb="FFFF0000"/>
        <rFont val="Calibri"/>
        <family val="2"/>
        <scheme val="minor"/>
      </rPr>
      <t>SELECT</t>
    </r>
    <r>
      <rPr>
        <i/>
        <sz val="11"/>
        <rFont val="Calibri"/>
        <family val="2"/>
        <scheme val="minor"/>
      </rPr>
      <t>: If Using Manual Entry for Indoor Commercial Demands,  Select "Manual Entry" and Enter  Annual Demand</t>
    </r>
  </si>
  <si>
    <t>"Use Auto-Calculations" Mode</t>
  </si>
  <si>
    <t>Select "Use Auto-Calculations" or "Manual Entry" to decide which volumes will be used in the final offset analysis.</t>
  </si>
  <si>
    <t>"Manual Entry" Mode</t>
  </si>
  <si>
    <t>General Recommendations for Users</t>
  </si>
  <si>
    <t>If Using Manual Entry for Overriding Rainwater Supplies,  Select "Manual Entry" to Reference Tab 5</t>
  </si>
  <si>
    <t>Make-up water value may be negative if manually entered demands result in a final selected demand volume that exceeds the auto-calculated demands</t>
  </si>
  <si>
    <r>
      <t>Total Lot Size (ft</t>
    </r>
    <r>
      <rPr>
        <b/>
        <vertAlign val="superscript"/>
        <sz val="11"/>
        <color theme="0"/>
        <rFont val="Calibri"/>
        <family val="2"/>
        <scheme val="minor"/>
      </rPr>
      <t>2</t>
    </r>
    <r>
      <rPr>
        <b/>
        <sz val="11"/>
        <color theme="0"/>
        <rFont val="Calibri"/>
        <family val="2"/>
        <scheme val="minor"/>
      </rPr>
      <t>)</t>
    </r>
  </si>
  <si>
    <t>gpy: gallons per year</t>
  </si>
  <si>
    <r>
      <t>IF MANUALLY ENTERING Monthly Rainwater Supply, Enter Here</t>
    </r>
    <r>
      <rPr>
        <b/>
        <vertAlign val="superscript"/>
        <sz val="11"/>
        <color theme="0"/>
        <rFont val="Calibri"/>
        <family val="2"/>
        <scheme val="minor"/>
      </rPr>
      <t>(2)</t>
    </r>
  </si>
  <si>
    <r>
      <t>Total Rainwater Supply</t>
    </r>
    <r>
      <rPr>
        <b/>
        <vertAlign val="superscript"/>
        <sz val="11"/>
        <color theme="0"/>
        <rFont val="Calibri"/>
        <family val="2"/>
        <scheme val="minor"/>
      </rPr>
      <t>(1)</t>
    </r>
  </si>
  <si>
    <t>(2) Manually entered rainwater supplies can be selected to override/replace calculator supplies in 7. Project Definition</t>
  </si>
  <si>
    <t>(1) Estimated rainwater supply may differ significantly from actual available supply depending on the design and distribution of the rainwater system. It is highly recommended the user calculates and inputs their own monthly supply estimates.</t>
  </si>
  <si>
    <r>
      <t>Demands Met by Non-Potable Supply for Project</t>
    </r>
    <r>
      <rPr>
        <b/>
        <i/>
        <sz val="10"/>
        <color rgb="FFFF0000"/>
        <rFont val="Arial"/>
        <family val="2"/>
      </rPr>
      <t>*</t>
    </r>
    <r>
      <rPr>
        <b/>
        <i/>
        <sz val="10"/>
        <rFont val="Arial"/>
        <family val="2"/>
      </rPr>
      <t>:</t>
    </r>
  </si>
  <si>
    <r>
      <t>Project Total Annual Water Demand (gpy)</t>
    </r>
    <r>
      <rPr>
        <b/>
        <i/>
        <sz val="10"/>
        <color rgb="FFFF0000"/>
        <rFont val="Arial"/>
        <family val="2"/>
      </rPr>
      <t>*</t>
    </r>
    <r>
      <rPr>
        <b/>
        <i/>
        <sz val="10"/>
        <rFont val="Arial"/>
        <family val="2"/>
      </rPr>
      <t>:</t>
    </r>
  </si>
  <si>
    <t>Commercial Laundry &amp; Other</t>
  </si>
  <si>
    <r>
      <t xml:space="preserve">User's have the </t>
    </r>
    <r>
      <rPr>
        <b/>
        <u/>
        <sz val="11"/>
        <rFont val="Calibri"/>
        <family val="2"/>
        <scheme val="minor"/>
      </rPr>
      <t>option to manually enter</t>
    </r>
    <r>
      <rPr>
        <sz val="11"/>
        <rFont val="Calibri"/>
        <family val="2"/>
        <scheme val="minor"/>
      </rPr>
      <t xml:space="preserve"> water demand estimates for each site. These estimates could be used to override or replace the auto-calculated estimates. </t>
    </r>
    <r>
      <rPr>
        <sz val="11"/>
        <color rgb="FFFF0000"/>
        <rFont val="Calibri"/>
        <family val="2"/>
        <scheme val="minor"/>
      </rPr>
      <t xml:space="preserve">Tab 7 - Project Definition </t>
    </r>
    <r>
      <rPr>
        <sz val="11"/>
        <rFont val="Calibri"/>
        <family val="2"/>
        <scheme val="minor"/>
      </rPr>
      <t>allows the user to choose between the auto-calculated value and the manually entered values.</t>
    </r>
  </si>
  <si>
    <t>J.D. Smith</t>
  </si>
  <si>
    <t>Enter landscape irrigation demand factors and other outdoor demands</t>
  </si>
  <si>
    <t>No action needed; results are developed based on inputs in other tabs</t>
  </si>
  <si>
    <t>User Actions*</t>
  </si>
  <si>
    <t>CELL LEGEND:</t>
  </si>
  <si>
    <t>NO ACTION: Blue-colored cells are generally linked to user inputs in another cell</t>
  </si>
  <si>
    <t>NO ACTION: Light grey-colored cells typically contain default values/assumptions.</t>
  </si>
  <si>
    <t>Inactive Values</t>
  </si>
  <si>
    <t>The following cell color-coding format is used to direct the user as to how a cell functions and where the user can or should enter data. This legend is provided at the top of each tab.</t>
  </si>
  <si>
    <t>Cell Color</t>
  </si>
  <si>
    <t>Cell Type</t>
  </si>
  <si>
    <t xml:space="preserve">This Tab calculates annual indoor water demand based on water demand from domestic fixtures and fittings, using assumed usage rates based on the building uses and occupancy profiles entered in Step 1. </t>
  </si>
  <si>
    <t>If manual entries are to be used, the user must provide inputs here and then select the "Manual Entry" option to be used in Tab 7 in order to override the automatically calculated values.</t>
  </si>
  <si>
    <t>This Tab calculates annual indoor water supply based on supply from collection of graywater, blackwater collection and other sources including foundation drainage.</t>
  </si>
  <si>
    <t>Other supplies may require a variance for re-use</t>
  </si>
  <si>
    <t>This Tab calculates annual outdoor water supply based on the amount of rainwater and/or stormwater captured.</t>
  </si>
  <si>
    <r>
      <t xml:space="preserve">User's have the option to manually enter rainwater and stormwater supply estimates for each site. These estimates could be used to override or replace the auto-calculated estimates.  </t>
    </r>
    <r>
      <rPr>
        <sz val="11"/>
        <color rgb="FFFF0000"/>
        <rFont val="Calibri"/>
        <family val="2"/>
        <scheme val="minor"/>
      </rPr>
      <t>Tab 7 - Project Definition</t>
    </r>
    <r>
      <rPr>
        <sz val="11"/>
        <rFont val="Calibri"/>
        <family val="2"/>
        <scheme val="minor"/>
      </rPr>
      <t xml:space="preserve"> allows the user to choose between the auto-calculated values and the manually entered values.</t>
    </r>
  </si>
  <si>
    <r>
      <t xml:space="preserve">User's have the </t>
    </r>
    <r>
      <rPr>
        <b/>
        <u/>
        <sz val="11"/>
        <rFont val="Calibri"/>
        <family val="2"/>
        <scheme val="minor"/>
      </rPr>
      <t>option to manually enter</t>
    </r>
    <r>
      <rPr>
        <sz val="11"/>
        <rFont val="Calibri"/>
        <family val="2"/>
        <scheme val="minor"/>
      </rPr>
      <t xml:space="preserve"> water supply estimates for each site. These estimates could be used to override or replace the auto-calculated estimates. </t>
    </r>
    <r>
      <rPr>
        <sz val="11"/>
        <color rgb="FFFF0000"/>
        <rFont val="Calibri"/>
        <family val="2"/>
        <scheme val="minor"/>
      </rPr>
      <t>Tab 7 - Project Definition</t>
    </r>
    <r>
      <rPr>
        <sz val="11"/>
        <rFont val="Calibri"/>
        <family val="2"/>
        <scheme val="minor"/>
      </rPr>
      <t xml:space="preserve"> allows the user to choose between the auto-calculated value and the manually entered values</t>
    </r>
  </si>
  <si>
    <r>
      <t>This Tab provides an accounting of total demand and onsite supplies for the project are summarized below.</t>
    </r>
    <r>
      <rPr>
        <b/>
        <sz val="11"/>
        <color rgb="FFFF0000"/>
        <rFont val="Calibri"/>
        <family val="2"/>
        <scheme val="minor"/>
      </rPr>
      <t xml:space="preserve"> 
No user input is needed for this step.</t>
    </r>
  </si>
  <si>
    <r>
      <rPr>
        <b/>
        <sz val="11"/>
        <color rgb="FFFF0000"/>
        <rFont val="Calibri"/>
        <family val="2"/>
        <scheme val="minor"/>
      </rPr>
      <t>IMPORTANT</t>
    </r>
    <r>
      <rPr>
        <sz val="11"/>
        <color rgb="FFFF0000"/>
        <rFont val="Calibri"/>
        <family val="2"/>
        <scheme val="minor"/>
      </rPr>
      <t xml:space="preserve">: Cooling discharge is not an approved non-potable supply and requires a variance for re-use. Some of the "Other Supplies" may also require a variance. </t>
    </r>
  </si>
  <si>
    <r>
      <t xml:space="preserve">This Tab defines the Project's non-potable demands and identifies the types of supplies available to meet these demands. </t>
    </r>
    <r>
      <rPr>
        <b/>
        <sz val="11"/>
        <color rgb="FFFF0000"/>
        <rFont val="Calibri"/>
        <family val="2"/>
        <scheme val="minor"/>
      </rPr>
      <t>User input is required in Sections A and B.</t>
    </r>
  </si>
  <si>
    <r>
      <rPr>
        <b/>
        <sz val="11"/>
        <color rgb="FFFF0000"/>
        <rFont val="Calibri"/>
        <family val="2"/>
        <scheme val="minor"/>
      </rPr>
      <t>Manual Entry for Other Supplies</t>
    </r>
    <r>
      <rPr>
        <sz val="11"/>
        <color rgb="FFFF0000"/>
        <rFont val="Calibri"/>
        <family val="2"/>
        <scheme val="minor"/>
      </rPr>
      <t>: Individual rows have been provided for each site (rows 105 to 107) to provide supply information on a monthly basis. There is no auto-calculation component for these volumes; this a supply volume that is entered ONLY on this tab and is entered in the month fields (cells turn yellow). The user can also select "None" after monthly values are entered in which case the cells containing monthly volumes will turn grey. The values will remain in the cell but the greyed out values are not included in the final supplies available analysis.</t>
    </r>
  </si>
  <si>
    <t>Percentage offset is based autocalculated building potential summary from Tab 6 - Building Potential Summary</t>
  </si>
  <si>
    <t>Potential Demand</t>
  </si>
  <si>
    <t>Total Water Demand (Potable + Non-Potable)</t>
  </si>
  <si>
    <r>
      <rPr>
        <sz val="11"/>
        <color rgb="FFFF0000"/>
        <rFont val="Arial"/>
        <family val="2"/>
      </rPr>
      <t>*</t>
    </r>
    <r>
      <rPr>
        <sz val="9"/>
        <rFont val="Arial"/>
        <family val="2"/>
      </rPr>
      <t>Note: Estimates based on Tab 6 - Building Potential Summary total water demand values. Manually entered non-potable demands that exceed auto-calculated non-potable demands from Tab 6 may result in Total Annual Water demands greater than the value used in this analysis</t>
    </r>
  </si>
  <si>
    <t>Total Gal/Mo
(Calculated Stormwater)</t>
  </si>
  <si>
    <t>Total Gal/Mo
(Manual Entry Stormwater)</t>
  </si>
  <si>
    <r>
      <t xml:space="preserve">This tab includes general project information, building use description, site coverage and project location. 
Please fill in all user input fields in Sections A, B, C and D of this page before proceeding to the next page. 
Instructions for user input for each section are noted below in </t>
    </r>
    <r>
      <rPr>
        <b/>
        <i/>
        <sz val="11"/>
        <color rgb="FFFF0000"/>
        <rFont val="Calibri"/>
        <family val="2"/>
        <scheme val="minor"/>
      </rPr>
      <t>red italics</t>
    </r>
    <r>
      <rPr>
        <sz val="11"/>
        <rFont val="Calibri"/>
        <family val="2"/>
        <scheme val="minor"/>
      </rPr>
      <t>.</t>
    </r>
  </si>
  <si>
    <r>
      <t>TOTAL</t>
    </r>
    <r>
      <rPr>
        <b/>
        <i/>
        <sz val="10"/>
        <rFont val="Arial"/>
        <family val="2"/>
      </rPr>
      <t>:</t>
    </r>
  </si>
  <si>
    <t>Non-Potable Water Supply Estimates</t>
  </si>
  <si>
    <t>Project Specific Non-Potable Application Demands</t>
  </si>
  <si>
    <t>Total (gpy)</t>
  </si>
  <si>
    <t>[Adjust Cistern Volume in Tab 7 - Project Definition (row 131) to see change in Event Captured]</t>
  </si>
  <si>
    <t>Project Definition: Yes or No:</t>
  </si>
  <si>
    <t>Project Definition: Auto-calculation or Manual</t>
  </si>
  <si>
    <t>Cooling Supplies Summary by Site</t>
  </si>
  <si>
    <t>Site 1: Swimming Pool and Other Supplies Auto</t>
  </si>
  <si>
    <t>Site 1: Other Supplies Manual Override from Project Defintion</t>
  </si>
  <si>
    <t>Project Definition: None or Manual:</t>
  </si>
  <si>
    <t>Final Pool and Other Supply for Project Definition if Chosen</t>
  </si>
  <si>
    <t>FINAL HVAC Supply for Project Defintion if Chosen</t>
  </si>
  <si>
    <t>Site 2: Swimming Pool and Other Supplies Auto</t>
  </si>
  <si>
    <t>Site 2: Other Supplies Manual Override from Project Defintion</t>
  </si>
  <si>
    <t>Project Definition for Pool and Others--Yes/No:</t>
  </si>
  <si>
    <t>Autocalculated HVAC Supplies</t>
  </si>
  <si>
    <t>Manual Entry HVAC Supplies</t>
  </si>
  <si>
    <t>Site 3: Swimming Pool and Other Supplies Auto</t>
  </si>
  <si>
    <t>Site 3: Other Supplies Manual Override from Project Defintion</t>
  </si>
  <si>
    <t>Avg. Irrigation Coefficient</t>
  </si>
  <si>
    <r>
      <t>Irrigation Area (ft</t>
    </r>
    <r>
      <rPr>
        <vertAlign val="superscript"/>
        <sz val="11"/>
        <rFont val="Calibri"/>
        <family val="2"/>
        <scheme val="minor"/>
      </rPr>
      <t>2</t>
    </r>
    <r>
      <rPr>
        <sz val="11"/>
        <rFont val="Calibri"/>
        <family val="2"/>
        <scheme val="minor"/>
      </rPr>
      <t>)</t>
    </r>
  </si>
  <si>
    <t>Water in Cistern (gal)</t>
  </si>
  <si>
    <t>Evapotranspiration</t>
  </si>
  <si>
    <t>Average Irrigation Coefficient</t>
  </si>
  <si>
    <t>Runoff</t>
  </si>
  <si>
    <t>Cistern Performance</t>
  </si>
  <si>
    <t>Runoff (gal)</t>
  </si>
  <si>
    <t>Runoff Collected (gal)</t>
  </si>
  <si>
    <t>Actual ET (in)</t>
  </si>
  <si>
    <t>Irrigation &amp; Outdoor Demand (gal)</t>
  </si>
  <si>
    <t>Indoor (gal)</t>
  </si>
  <si>
    <t>Total (gal)</t>
  </si>
  <si>
    <t>Water Captured (gal)</t>
  </si>
  <si>
    <t>Water Used (gal)</t>
  </si>
  <si>
    <t>Overflow (gal)</t>
  </si>
  <si>
    <t xml:space="preserve">Avg. Annual Runoff Captured &amp; Used </t>
  </si>
  <si>
    <t>Avg. Annual Demand met by RWH %</t>
  </si>
  <si>
    <r>
      <t>Irrigation Area (ft</t>
    </r>
    <r>
      <rPr>
        <vertAlign val="superscript"/>
        <sz val="11"/>
        <rFont val="Calibri"/>
        <family val="2"/>
        <scheme val="minor"/>
      </rPr>
      <t>2)</t>
    </r>
    <r>
      <rPr>
        <sz val="11"/>
        <rFont val="Calibri"/>
        <family val="2"/>
        <scheme val="minor"/>
      </rPr>
      <t xml:space="preserve"> </t>
    </r>
  </si>
  <si>
    <t>Source: LEED Reference for Building Operations and Maintenance, Version 4. Updated October 1, 2014. Appendix 2-Table 1. Default Occupancy Numbers.</t>
  </si>
  <si>
    <t>Estimated date to have the permit for the project approved (mm/dd/yyyy)</t>
  </si>
  <si>
    <t>See embedded comment on recommended minimum cistern size.</t>
  </si>
  <si>
    <t>Min. Rec. Cistern Vol. (gal)</t>
  </si>
  <si>
    <t>Alternate Water Supply Project Compliance</t>
  </si>
  <si>
    <t>Attention:</t>
  </si>
  <si>
    <t>Dear Applicant:</t>
  </si>
  <si>
    <t>●</t>
  </si>
  <si>
    <t>Based on selected reuse supplies, the site will provide the following annual supplies:</t>
  </si>
  <si>
    <t>gallons per year of estimated rainwater supplies</t>
  </si>
  <si>
    <t>This selection of on-site supplies to be used for non-potable reuse results in the following:</t>
  </si>
  <si>
    <t>of urinal/toilet and irrigation demands are met by qualified onsite supplies</t>
  </si>
  <si>
    <t>of potential onsite supplies are reused (excludes blackwater)</t>
  </si>
  <si>
    <t>Please contact me should you have any questions.</t>
  </si>
  <si>
    <t>Sincerely,</t>
  </si>
  <si>
    <t>gallons per year of estimated graywater supplies</t>
  </si>
  <si>
    <t>Total Gross Square Footage:</t>
  </si>
  <si>
    <t>of total water demand is met</t>
  </si>
  <si>
    <t xml:space="preserve">Estimated Site/Building Permit Issuance Date: </t>
  </si>
  <si>
    <t>Estimated Site/Building Permit Issuance Date:</t>
  </si>
  <si>
    <t>If manual entries are to be used, the user must provide inputs here and then select the "Manual Entry" option to be used in Tab 7 in order to override the automatically calculated values.
Selecting "Manual Entry" on Tab 7 will result with the manually entered Other Outdoor Demand in row 76 overriding the values in rows 67 and 72 for that site in the final calculations.</t>
  </si>
  <si>
    <r>
      <t xml:space="preserve">Cistern Size must be entered in </t>
    </r>
    <r>
      <rPr>
        <b/>
        <i/>
        <sz val="12"/>
        <color rgb="FFFF0000"/>
        <rFont val="Calibri"/>
        <family val="2"/>
        <scheme val="minor"/>
      </rPr>
      <t>Tab 7 - Project Definition</t>
    </r>
    <r>
      <rPr>
        <i/>
        <sz val="12"/>
        <color rgb="FFFF0000"/>
        <rFont val="Calibri"/>
        <family val="2"/>
        <scheme val="minor"/>
      </rPr>
      <t xml:space="preserve"> to calculate Rainwater Supply </t>
    </r>
  </si>
  <si>
    <t>Toilets/Urinals + Irrigation:</t>
  </si>
  <si>
    <t>Date: 12/30/2015</t>
  </si>
  <si>
    <t>District Calculator Version 0.0</t>
  </si>
  <si>
    <r>
      <t>This calculator is</t>
    </r>
    <r>
      <rPr>
        <b/>
        <sz val="16"/>
        <color rgb="FFFF0000"/>
        <rFont val="Calibri"/>
        <family val="2"/>
        <scheme val="minor"/>
      </rPr>
      <t xml:space="preserve"> NOT A DESIGN TOOL</t>
    </r>
    <r>
      <rPr>
        <sz val="12"/>
        <rFont val="Calibri"/>
        <family val="2"/>
        <scheme val="minor"/>
      </rPr>
      <t xml:space="preserve"> and should be used for accounting and documentation purposes only.</t>
    </r>
  </si>
  <si>
    <t>It is not intended to be used as a design or optimization tool.</t>
  </si>
  <si>
    <t>Final calculated demand, supply, and offset estimates should be compared with the user's own calculations.</t>
  </si>
  <si>
    <t>Discrepancies should be discussed with NYC DEP Program contacts.</t>
  </si>
  <si>
    <t xml:space="preserve">This tool estimates a project's: </t>
  </si>
  <si>
    <t>A) Non-potable water demands; and</t>
  </si>
  <si>
    <t>B) Onsite supplies that can be generated through collection and reuse of rainwater, stormwater, graywater, and/or blackwater</t>
  </si>
  <si>
    <t>The Non-Potable Water Calculator is intended to help generate initial estimates. All users should independently verify these estimates and update project-specific demand assumptions as appropriate.</t>
  </si>
  <si>
    <t>The Non-Potable Water Calculator will be updated as user feedback is collected. Users may also make adjustments to the calculator to more accurately reflect onsite demands and supplies for building types not shown in the calculator, or types that are shown, but do not represent expected building demands and supplies. Users are encouraged to document and share these changes with NYC DEP to ensure transparency and help inform future calculator updates. In addition, users can reference industry standard documents, such as U.S. Green Building Council's "Water Use Reduction Additional Guidance" (July 6, 2012), to calibrate calculator inputs and estimate demands and supplies.</t>
  </si>
  <si>
    <t>4. Results of the project analysis are shown in Steps 6 and 7.</t>
  </si>
  <si>
    <t xml:space="preserve">6. This calculator is set up to automatically calculate the building's supply and demand based on size of building space, occupancy rate, standard fixture flow rates, etc. However, each demand and supply calculation section also provides cell inputs for the user to provide an "override" or "manual entry" of supply and demand estimates. Using manual entries are optional; they are included to provide more flexibility in refining building-specific supply and demand estimates.  </t>
  </si>
  <si>
    <t>Tab 7 - Project Definition allows the user to select between the auto-calculated supply and demand values or the manually entered values.</t>
  </si>
  <si>
    <t>7. Calculator tabs are best viewed at 80% or larger zoom level</t>
  </si>
  <si>
    <t>Enter building space information, days of operation, and occupancy rates</t>
  </si>
  <si>
    <t>Enter HVAC/Cooling demands and other indoor non-potable demands.</t>
  </si>
  <si>
    <t>Calculate Indoor Non-Potable Supply (Graywater, Blackwater)</t>
  </si>
  <si>
    <t>Enter cooling tower discharge supply,  and other indoor supplies</t>
  </si>
  <si>
    <t>Calculate Outdoor Water Supply (Rainwater Harvesting)</t>
  </si>
  <si>
    <t>Select which individual demands will be offset and which supplies will be used for non-potable offset purposes.</t>
  </si>
  <si>
    <t xml:space="preserve">*Note: Tabs 2 through 5 have automatically calculated values and manual entry “override” options for demands and supplies. Using manual entries are optional; they are included to provide more flexibility in refining building-specific supply and demand estimates.  </t>
  </si>
  <si>
    <t>Users provide project inputs in yellow-colored cells, or choose options from a drop-down menu</t>
  </si>
  <si>
    <t>NO ACTION: Dark grey-colored cells contain values that are currently not contributing to final offset calculations; these values can become "active" when users change the drop-down selection in linked yellow-colored cells</t>
  </si>
  <si>
    <t>NO ACTION: Green-colored cells typically contain values based on formulas</t>
  </si>
  <si>
    <t>1. NYC DEP assumes that the main users of this calculator will be designated project team members (e.g., project engineer or manager) and NYC DEP review staff; all users and reviewers need access to Microsoft Excel 2007 or later and basic proficiency in Excel.</t>
  </si>
  <si>
    <t>2. This calculator and the associated inputs require a project to be at the schematic or design development phase.</t>
  </si>
  <si>
    <t>3. The estimated level of effort for utilizing this calculator is approximately 4 to 6 hours, depending on the complexity of the project. Note that this estimate does not include additional time taken to consolidate relevant building information, or conduct external analysis of other specified demands or supplies that are not included as defaults in the calculator.</t>
  </si>
  <si>
    <t>Project Name</t>
  </si>
  <si>
    <t>Project Address</t>
  </si>
  <si>
    <t>BBL</t>
  </si>
  <si>
    <t>Table 1. Land Use Categories (Source: NYC Pluto Data)</t>
  </si>
  <si>
    <t>NYC Land Use</t>
  </si>
  <si>
    <t xml:space="preserve">One &amp; Two Family Buildings </t>
  </si>
  <si>
    <t xml:space="preserve">Multi - Family Walk- Up Buldings </t>
  </si>
  <si>
    <t xml:space="preserve">Multi - Family Elevator Buildings </t>
  </si>
  <si>
    <t xml:space="preserve">Mixed Residential and Commercial Buildings </t>
  </si>
  <si>
    <t xml:space="preserve">Commercial and Office Buildings </t>
  </si>
  <si>
    <t xml:space="preserve">Industrial and Manufacturing </t>
  </si>
  <si>
    <t xml:space="preserve">Transportation and Utility </t>
  </si>
  <si>
    <t xml:space="preserve">Public Facilities and Institutions </t>
  </si>
  <si>
    <t xml:space="preserve">Open Space and Outdoor Recreation </t>
  </si>
  <si>
    <t>Users may also make adjustments to the calculator to more accurately reflect onsite demands and supplies for building types not shown in the calculator, or types that are shown, but do not represent expected building demands and supplies. For example, hotel developments can be added to the calculator by using the "Commercial Use Breakdown" table below. Hotel demands from full time equivalents (FTEs) and Transient FTEs can be estimated by entering Space Type, Description, Gross Area, and GSF per Occupant in one of the rows reserved for additional building types (Rows 79-81). Hotel guest demands can be estimated, using the same sheet, by adjusting the "Residential" inputs for Persons per Household Unit and # of Residents (Rows 88 and 89). Industry standard documents, such as U.S. Green Building Council's Water Use Reduction Additional Guidance" (July 6, 2012), can be used to calibrate calculator inputs and estimate demands and supplies.  Any changes to the default assumptions or values in the calculator should be summarized and shared with NYC DEP.</t>
  </si>
  <si>
    <r>
      <t>Flow Rate</t>
    </r>
    <r>
      <rPr>
        <b/>
        <vertAlign val="superscript"/>
        <sz val="11"/>
        <color theme="0"/>
        <rFont val="Calibri"/>
        <family val="2"/>
        <scheme val="minor"/>
      </rPr>
      <t>(2)</t>
    </r>
  </si>
  <si>
    <r>
      <t>Duration</t>
    </r>
    <r>
      <rPr>
        <b/>
        <vertAlign val="superscript"/>
        <sz val="11"/>
        <color theme="0"/>
        <rFont val="Calibri"/>
        <family val="2"/>
        <scheme val="minor"/>
      </rPr>
      <t>(3)</t>
    </r>
  </si>
  <si>
    <r>
      <t>Ave Daily Use</t>
    </r>
    <r>
      <rPr>
        <b/>
        <vertAlign val="superscript"/>
        <sz val="11"/>
        <color theme="0"/>
        <rFont val="Calibri"/>
        <family val="2"/>
        <scheme val="minor"/>
      </rPr>
      <t>(3)</t>
    </r>
  </si>
  <si>
    <r>
      <t xml:space="preserve">Ave Daily Use (Transient) </t>
    </r>
    <r>
      <rPr>
        <b/>
        <vertAlign val="superscript"/>
        <sz val="11"/>
        <color theme="0"/>
        <rFont val="Calibri"/>
        <family val="2"/>
        <scheme val="minor"/>
      </rPr>
      <t>(3)</t>
    </r>
  </si>
  <si>
    <t>(2) Flow rate based on maximum flow rate prescribed by NYC Plumbing Code (Table 604.4)</t>
  </si>
  <si>
    <t>(3) From LEED 2009 Water Use Reduction Additional Guidance (Version 8). Updated April 1, 2013. Table 1. Non-residential Default Fixture Uses</t>
  </si>
  <si>
    <t>Average per Capita per Day Usage (1)</t>
  </si>
  <si>
    <t xml:space="preserve">Showerhead </t>
  </si>
  <si>
    <t>Faucet</t>
  </si>
  <si>
    <t>Laundry Machine</t>
  </si>
  <si>
    <t xml:space="preserve">Dishwasher </t>
  </si>
  <si>
    <t>Othe Domestic Use</t>
  </si>
  <si>
    <t xml:space="preserve">Kitchen Faucet </t>
  </si>
  <si>
    <r>
      <t xml:space="preserve">(1) Indoor Daily per Capita Usage based on 2016 AWWA Research Foundation </t>
    </r>
    <r>
      <rPr>
        <i/>
        <sz val="11"/>
        <rFont val="Calibri"/>
        <family val="2"/>
        <scheme val="minor"/>
      </rPr>
      <t>Residential End Uses of Water, Version 2</t>
    </r>
  </si>
  <si>
    <t>D. OTHER SUPPLIES</t>
  </si>
  <si>
    <r>
      <t>ET</t>
    </r>
    <r>
      <rPr>
        <b/>
        <vertAlign val="subscript"/>
        <sz val="11"/>
        <color theme="0"/>
        <rFont val="Calibri"/>
        <family val="2"/>
        <scheme val="minor"/>
      </rPr>
      <t xml:space="preserve">0
</t>
    </r>
    <r>
      <rPr>
        <b/>
        <sz val="11"/>
        <color theme="0"/>
        <rFont val="Calibri"/>
        <family val="2"/>
        <scheme val="minor"/>
      </rPr>
      <t>in/day</t>
    </r>
  </si>
  <si>
    <r>
      <t>ET</t>
    </r>
    <r>
      <rPr>
        <b/>
        <vertAlign val="subscript"/>
        <sz val="11"/>
        <color theme="0"/>
        <rFont val="Calibri"/>
        <family val="2"/>
        <scheme val="minor"/>
      </rPr>
      <t xml:space="preserve">L
</t>
    </r>
    <r>
      <rPr>
        <b/>
        <sz val="11"/>
        <color theme="0"/>
        <rFont val="Calibri"/>
        <family val="2"/>
        <scheme val="minor"/>
      </rPr>
      <t>in/day</t>
    </r>
  </si>
  <si>
    <r>
      <t xml:space="preserve">The calculator, by default, uses the auto-calculated values for the non-potable offset analysis. Begin by reviewing each of the demand and supply components and select "Yes" or "No" regarding whether the component will contribute to the offset analysis. If any of the manual entry values are to be used, go back to that component and select "Manual Entry" and ensure the volumes cited in the Manual Entry fields are correct by checking the source tab for those volumes. 
</t>
    </r>
    <r>
      <rPr>
        <i/>
        <sz val="11"/>
        <rFont val="Calibri"/>
        <family val="2"/>
        <scheme val="minor"/>
      </rPr>
      <t>Troubleshooting:</t>
    </r>
    <r>
      <rPr>
        <sz val="11"/>
        <rFont val="Calibri"/>
        <family val="2"/>
        <scheme val="minor"/>
      </rPr>
      <t xml:space="preserve"> If the user decides to go back-and-forth between the auto-calculated values and the manual entry volumes and does not think the component total volumes are correct, double-check the Yes/No selections for the components.  Also, note that even if "Yes" is selected for a component, that components volume will be zero if "Manual Entry" is selected for the components approach. Individual component volumes only apply when "Use Auto-Calculations" is selected for the component.</t>
    </r>
  </si>
  <si>
    <t>If "Use Auto-Calculations" is selected (the default assumption), the volumes associated with the individual components of the section, are used in the final offset analysis. In this mode, these components can be individually selected to contribute or not contribute to the final analysis by selecting "Yes" or "No" in Columns C, E, or G.</t>
  </si>
  <si>
    <r>
      <t xml:space="preserve">If "Manual Entry" is selected, the auto-calculated volumes show zero values and manually entered volumes from Tabs 2 through 5 will be referenced. The cell to the right of the selection box will turn blue to indicate the Manual Entry volume being used in the offset analysis.
</t>
    </r>
    <r>
      <rPr>
        <i/>
        <sz val="11"/>
        <rFont val="Calibri"/>
        <family val="2"/>
        <scheme val="minor"/>
      </rPr>
      <t>Conventional Cooling Demand</t>
    </r>
    <r>
      <rPr>
        <sz val="11"/>
        <rFont val="Calibri"/>
        <family val="2"/>
        <scheme val="minor"/>
      </rPr>
      <t xml:space="preserve"> and </t>
    </r>
    <r>
      <rPr>
        <i/>
        <sz val="11"/>
        <rFont val="Calibri"/>
        <family val="2"/>
        <scheme val="minor"/>
      </rPr>
      <t>Other Supplies</t>
    </r>
    <r>
      <rPr>
        <sz val="11"/>
        <rFont val="Calibri"/>
        <family val="2"/>
        <scheme val="minor"/>
      </rPr>
      <t xml:space="preserve"> will not have a "Manual Entry" selection option because their volumes are manually entered in Tab 2 and do not have auto-calculation assumptions.
</t>
    </r>
  </si>
  <si>
    <r>
      <t xml:space="preserve">This tab calculates annual outdoor water demand based on landscape irrigation demand and demand associated with other outdoor features such as decorative fountains. </t>
    </r>
    <r>
      <rPr>
        <b/>
        <sz val="11"/>
        <color rgb="FFFF0000"/>
        <rFont val="Calibri"/>
        <family val="2"/>
        <scheme val="minor"/>
      </rPr>
      <t xml:space="preserve">User input is required in Sections A and B. </t>
    </r>
    <r>
      <rPr>
        <sz val="11"/>
        <rFont val="Calibri"/>
        <family val="2"/>
        <scheme val="minor"/>
      </rPr>
      <t>This step also includes information on compliance with the City's landscape irrigation ordinance in Section C.</t>
    </r>
  </si>
  <si>
    <r>
      <t xml:space="preserve">User's have the </t>
    </r>
    <r>
      <rPr>
        <b/>
        <u/>
        <sz val="11"/>
        <rFont val="Calibri"/>
        <family val="2"/>
        <scheme val="minor"/>
      </rPr>
      <t>option to manually enter</t>
    </r>
    <r>
      <rPr>
        <sz val="11"/>
        <rFont val="Calibri"/>
        <family val="2"/>
        <scheme val="minor"/>
      </rPr>
      <t xml:space="preserve"> irrigation demand estimates for each site. These estimates can be used to override or replace the auto-calculated estimates. </t>
    </r>
    <r>
      <rPr>
        <sz val="11"/>
        <color rgb="FFFF0000"/>
        <rFont val="Calibri"/>
        <family val="2"/>
        <scheme val="minor"/>
      </rPr>
      <t>Tab 7 - Project Definition</t>
    </r>
    <r>
      <rPr>
        <sz val="11"/>
        <rFont val="Calibri"/>
        <family val="2"/>
        <scheme val="minor"/>
      </rPr>
      <t xml:space="preserve"> allows the user to choose between the auto-calculated value and the manually entered values.</t>
    </r>
  </si>
  <si>
    <t>Washing of sidewalks, street or buildings</t>
  </si>
  <si>
    <t xml:space="preserve">Bureau of Environmental Planning &amp; Analysis </t>
  </si>
  <si>
    <t>Non-Potable Water Reuse Program</t>
  </si>
  <si>
    <t>NYC Environmental Protection</t>
  </si>
  <si>
    <t>59-17 Junction Boulevard, 11th Floor</t>
  </si>
  <si>
    <t>Flushing, NY 11373</t>
  </si>
  <si>
    <t>Onsite Non-Potable Water Reuse Grant Program</t>
  </si>
  <si>
    <t>Alan Cohn</t>
  </si>
  <si>
    <t>DEP Project Manager</t>
  </si>
  <si>
    <r>
      <t>TOTALS FOR</t>
    </r>
    <r>
      <rPr>
        <b/>
        <sz val="11"/>
        <color rgb="FFFFFF00"/>
        <rFont val="Calibri"/>
        <family val="2"/>
        <scheme val="minor"/>
      </rPr>
      <t xml:space="preserve"> </t>
    </r>
    <r>
      <rPr>
        <b/>
        <sz val="11"/>
        <color theme="0"/>
        <rFont val="Calibri"/>
        <family val="2"/>
        <scheme val="minor"/>
      </rPr>
      <t>MONTH</t>
    </r>
  </si>
  <si>
    <r>
      <t>Average Rainfall (in/month)</t>
    </r>
    <r>
      <rPr>
        <b/>
        <vertAlign val="superscript"/>
        <sz val="11"/>
        <color theme="0"/>
        <rFont val="Calibri"/>
        <family val="2"/>
        <scheme val="minor"/>
      </rPr>
      <t>1</t>
    </r>
  </si>
  <si>
    <t>1. JFK Airport readings LTCP baseline year 2008</t>
  </si>
  <si>
    <r>
      <t>Monthly ET</t>
    </r>
    <r>
      <rPr>
        <b/>
        <vertAlign val="superscript"/>
        <sz val="11"/>
        <color theme="0"/>
        <rFont val="Calibri"/>
        <family val="2"/>
        <scheme val="minor"/>
      </rPr>
      <t>1</t>
    </r>
    <r>
      <rPr>
        <b/>
        <sz val="11"/>
        <color theme="0"/>
        <rFont val="Calibri"/>
        <family val="2"/>
        <scheme val="minor"/>
      </rPr>
      <t xml:space="preserve"> (avg in/day)</t>
    </r>
  </si>
  <si>
    <t>3-Site Supply Analysis: Summary of Selected Sites using Single Conceptual Cistern and Cumulative Drainage Areas</t>
  </si>
  <si>
    <t>Net Water (gal/month)</t>
  </si>
  <si>
    <t>Total Runoff Area (ft2)</t>
  </si>
  <si>
    <t>Version 0.0</t>
  </si>
  <si>
    <t>Adapted from SFPUC calculator</t>
  </si>
  <si>
    <t>Grant Criteria Status:</t>
  </si>
  <si>
    <t>Non-Potable Water Demand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</si>
</sst>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0.0%"/>
    <numFmt numFmtId="168" formatCode="#,##0.0"/>
    <numFmt numFmtId="169" formatCode="_(* #,##0_);_(* \(#,##0\);_(* &quot;-&quot;??_);_(@_)"/>
  </numFmts>
  <fonts count="1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i/>
      <sz val="10"/>
      <name val="Arial"/>
      <family val="2"/>
    </font>
    <font>
      <u/>
      <sz val="10"/>
      <color indexed="12"/>
      <name val="Arial"/>
      <family val="2"/>
    </font>
    <font>
      <vertAlign val="superscript"/>
      <sz val="10"/>
      <name val="Arial"/>
      <family val="2"/>
    </font>
    <font>
      <b/>
      <u/>
      <sz val="10"/>
      <name val="Arial"/>
      <family val="2"/>
    </font>
    <font>
      <b/>
      <sz val="9"/>
      <name val="Arial"/>
      <family val="2"/>
    </font>
    <font>
      <b/>
      <sz val="10"/>
      <color indexed="8"/>
      <name val="Arial"/>
      <family val="2"/>
    </font>
    <font>
      <sz val="10"/>
      <color indexed="9"/>
      <name val="Arial"/>
      <family val="2"/>
    </font>
    <font>
      <sz val="10"/>
      <name val="Verdana"/>
      <family val="2"/>
    </font>
    <font>
      <sz val="8"/>
      <name val="Arial"/>
      <family val="2"/>
    </font>
    <font>
      <b/>
      <sz val="20"/>
      <color theme="0"/>
      <name val="Calibri"/>
      <family val="2"/>
      <scheme val="minor"/>
    </font>
    <font>
      <sz val="11"/>
      <color theme="0"/>
      <name val="Calibri"/>
      <family val="2"/>
      <scheme val="minor"/>
    </font>
    <font>
      <b/>
      <sz val="18"/>
      <name val="Calibri"/>
      <family val="2"/>
      <scheme val="minor"/>
    </font>
    <font>
      <sz val="18"/>
      <color theme="0"/>
      <name val="Calibri"/>
      <family val="2"/>
      <scheme val="minor"/>
    </font>
    <font>
      <sz val="11"/>
      <name val="Calibri"/>
      <family val="2"/>
      <scheme val="minor"/>
    </font>
    <font>
      <b/>
      <sz val="14"/>
      <color theme="1"/>
      <name val="Calibri"/>
      <family val="2"/>
      <scheme val="minor"/>
    </font>
    <font>
      <b/>
      <sz val="11"/>
      <color theme="1"/>
      <name val="Calibri"/>
      <family val="2"/>
      <scheme val="minor"/>
    </font>
    <font>
      <i/>
      <sz val="11"/>
      <color theme="1" tint="0.34998626667073579"/>
      <name val="Calibri"/>
      <family val="2"/>
      <scheme val="minor"/>
    </font>
    <font>
      <i/>
      <sz val="11"/>
      <color theme="0" tint="-0.499984740745262"/>
      <name val="Calibri"/>
      <family val="2"/>
      <scheme val="minor"/>
    </font>
    <font>
      <b/>
      <sz val="12"/>
      <color theme="1"/>
      <name val="Calibri"/>
      <family val="2"/>
      <scheme val="minor"/>
    </font>
    <font>
      <b/>
      <sz val="11"/>
      <color theme="0"/>
      <name val="Calibri"/>
      <family val="2"/>
      <scheme val="minor"/>
    </font>
    <font>
      <i/>
      <sz val="11"/>
      <name val="Calibri"/>
      <family val="2"/>
      <scheme val="minor"/>
    </font>
    <font>
      <b/>
      <vertAlign val="superscript"/>
      <sz val="11"/>
      <color theme="0"/>
      <name val="Calibri"/>
      <family val="2"/>
      <scheme val="minor"/>
    </font>
    <font>
      <vertAlign val="superscript"/>
      <sz val="11"/>
      <color theme="1"/>
      <name val="Calibri"/>
      <family val="2"/>
      <scheme val="minor"/>
    </font>
    <font>
      <b/>
      <sz val="11"/>
      <name val="Calibri"/>
      <family val="2"/>
      <scheme val="minor"/>
    </font>
    <font>
      <sz val="10"/>
      <name val="Calibri"/>
      <family val="2"/>
      <scheme val="minor"/>
    </font>
    <font>
      <vertAlign val="superscript"/>
      <sz val="11"/>
      <name val="Calibri"/>
      <family val="2"/>
      <scheme val="minor"/>
    </font>
    <font>
      <b/>
      <vertAlign val="superscript"/>
      <sz val="11"/>
      <color theme="1"/>
      <name val="Calibri"/>
      <family val="2"/>
      <scheme val="minor"/>
    </font>
    <font>
      <sz val="11"/>
      <color indexed="8"/>
      <name val="Calibri"/>
      <family val="2"/>
    </font>
    <font>
      <sz val="11"/>
      <name val="Calibri"/>
      <family val="2"/>
    </font>
    <font>
      <sz val="11"/>
      <color rgb="FFFF0000"/>
      <name val="Calibri"/>
      <family val="2"/>
      <scheme val="minor"/>
    </font>
    <font>
      <sz val="12"/>
      <name val="Calibri"/>
      <family val="2"/>
      <scheme val="minor"/>
    </font>
    <font>
      <sz val="11"/>
      <name val="Arial"/>
      <family val="2"/>
    </font>
    <font>
      <vertAlign val="subscript"/>
      <sz val="11"/>
      <name val="Calibri"/>
      <family val="2"/>
      <scheme val="minor"/>
    </font>
    <font>
      <b/>
      <u/>
      <sz val="11"/>
      <name val="Calibri"/>
      <family val="2"/>
      <scheme val="minor"/>
    </font>
    <font>
      <b/>
      <vertAlign val="subscript"/>
      <sz val="11"/>
      <color theme="0"/>
      <name val="Calibri"/>
      <family val="2"/>
      <scheme val="minor"/>
    </font>
    <font>
      <sz val="10"/>
      <color theme="0"/>
      <name val="Arial"/>
      <family val="2"/>
    </font>
    <font>
      <sz val="18"/>
      <name val="Calibri"/>
      <family val="2"/>
      <scheme val="minor"/>
    </font>
    <font>
      <b/>
      <sz val="14"/>
      <name val="Calibri"/>
      <family val="2"/>
      <scheme val="minor"/>
    </font>
    <font>
      <b/>
      <sz val="12"/>
      <name val="Calibri"/>
      <family val="2"/>
      <scheme val="minor"/>
    </font>
    <font>
      <sz val="11"/>
      <color theme="1" tint="0.34998626667073579"/>
      <name val="Calibri"/>
      <family val="2"/>
      <scheme val="minor"/>
    </font>
    <font>
      <b/>
      <i/>
      <sz val="10"/>
      <name val="Arial"/>
      <family val="2"/>
    </font>
    <font>
      <sz val="10"/>
      <color theme="0"/>
      <name val="Calibri"/>
      <family val="2"/>
      <scheme val="minor"/>
    </font>
    <font>
      <b/>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rgb="FFFF0000"/>
      <name val="Calibri"/>
      <family val="2"/>
      <scheme val="minor"/>
    </font>
    <font>
      <b/>
      <u/>
      <sz val="11"/>
      <color theme="1"/>
      <name val="Calibri"/>
      <family val="2"/>
      <scheme val="minor"/>
    </font>
    <font>
      <b/>
      <sz val="11"/>
      <color theme="0"/>
      <name val="Calibri"/>
      <family val="2"/>
    </font>
    <font>
      <b/>
      <vertAlign val="superscript"/>
      <sz val="11"/>
      <color theme="0"/>
      <name val="Calibri"/>
      <family val="2"/>
    </font>
    <font>
      <i/>
      <sz val="12"/>
      <color theme="0" tint="-0.499984740745262"/>
      <name val="Calibri"/>
      <family val="2"/>
      <scheme val="minor"/>
    </font>
    <font>
      <i/>
      <vertAlign val="subscript"/>
      <sz val="11"/>
      <color theme="0" tint="-0.499984740745262"/>
      <name val="Calibri"/>
      <family val="2"/>
      <scheme val="minor"/>
    </font>
    <font>
      <u/>
      <sz val="11"/>
      <name val="Calibri"/>
      <family val="2"/>
      <scheme val="minor"/>
    </font>
    <font>
      <u/>
      <vertAlign val="subscript"/>
      <sz val="11"/>
      <name val="Calibri"/>
      <family val="2"/>
      <scheme val="minor"/>
    </font>
    <font>
      <b/>
      <sz val="11"/>
      <color indexed="8"/>
      <name val="Calibri"/>
      <family val="2"/>
    </font>
    <font>
      <i/>
      <vertAlign val="superscript"/>
      <sz val="12"/>
      <color theme="0" tint="-0.499984740745262"/>
      <name val="Calibri"/>
      <family val="2"/>
      <scheme val="minor"/>
    </font>
    <font>
      <i/>
      <sz val="11"/>
      <color rgb="FFFF0000"/>
      <name val="Calibri"/>
      <family val="2"/>
      <scheme val="minor"/>
    </font>
    <font>
      <b/>
      <sz val="30"/>
      <color theme="0"/>
      <name val="Calibri"/>
      <family val="2"/>
      <scheme val="minor"/>
    </font>
    <font>
      <b/>
      <sz val="12"/>
      <color theme="0"/>
      <name val="Calibri"/>
      <family val="2"/>
      <scheme val="minor"/>
    </font>
    <font>
      <b/>
      <i/>
      <sz val="12"/>
      <name val="Arial"/>
      <family val="2"/>
    </font>
    <font>
      <i/>
      <vertAlign val="superscript"/>
      <sz val="10"/>
      <name val="Arial"/>
      <family val="2"/>
    </font>
    <font>
      <sz val="9"/>
      <name val="Arial"/>
      <family val="2"/>
    </font>
    <font>
      <b/>
      <sz val="8"/>
      <name val="Arial"/>
      <family val="2"/>
    </font>
    <font>
      <b/>
      <i/>
      <sz val="9"/>
      <name val="Arial"/>
      <family val="2"/>
    </font>
    <font>
      <b/>
      <sz val="18"/>
      <color rgb="FFFF0000"/>
      <name val="Calibri"/>
      <family val="2"/>
      <scheme val="minor"/>
    </font>
    <font>
      <b/>
      <sz val="10"/>
      <color rgb="FFFF0000"/>
      <name val="Arial"/>
      <family val="2"/>
    </font>
    <font>
      <b/>
      <i/>
      <sz val="10"/>
      <color rgb="FFFF0000"/>
      <name val="Arial"/>
      <family val="2"/>
    </font>
    <font>
      <b/>
      <i/>
      <vertAlign val="superscript"/>
      <sz val="10"/>
      <name val="Arial"/>
      <family val="2"/>
    </font>
    <font>
      <b/>
      <sz val="12"/>
      <color rgb="FFFF0000"/>
      <name val="Calibri"/>
      <family val="2"/>
      <scheme val="minor"/>
    </font>
    <font>
      <sz val="9"/>
      <color indexed="81"/>
      <name val="Tahoma"/>
      <family val="2"/>
    </font>
    <font>
      <b/>
      <sz val="9"/>
      <color indexed="81"/>
      <name val="Tahoma"/>
      <family val="2"/>
    </font>
    <font>
      <b/>
      <i/>
      <sz val="11"/>
      <color rgb="FFFF0000"/>
      <name val="Calibri"/>
      <family val="2"/>
      <scheme val="minor"/>
    </font>
    <font>
      <b/>
      <sz val="10"/>
      <color rgb="FFFF0000"/>
      <name val="Calibri"/>
      <family val="2"/>
      <scheme val="minor"/>
    </font>
    <font>
      <i/>
      <sz val="12"/>
      <color rgb="FFFF0000"/>
      <name val="Calibri"/>
      <family val="2"/>
      <scheme val="minor"/>
    </font>
    <font>
      <b/>
      <u/>
      <sz val="12"/>
      <color indexed="12"/>
      <name val="Arial"/>
      <family val="2"/>
    </font>
    <font>
      <b/>
      <sz val="16"/>
      <name val="Calibri"/>
      <family val="2"/>
      <scheme val="minor"/>
    </font>
    <font>
      <sz val="14"/>
      <color theme="1"/>
      <name val="Calibri"/>
      <family val="2"/>
      <scheme val="minor"/>
    </font>
    <font>
      <sz val="9"/>
      <name val="Calibri"/>
      <family val="2"/>
      <scheme val="minor"/>
    </font>
    <font>
      <sz val="8"/>
      <name val="Calibri"/>
      <family val="2"/>
      <scheme val="minor"/>
    </font>
    <font>
      <b/>
      <sz val="10"/>
      <color theme="0"/>
      <name val="Calibri"/>
      <family val="2"/>
      <scheme val="minor"/>
    </font>
    <font>
      <b/>
      <sz val="9"/>
      <name val="Calibri"/>
      <family val="2"/>
      <scheme val="minor"/>
    </font>
    <font>
      <b/>
      <sz val="8"/>
      <name val="Calibri"/>
      <family val="2"/>
      <scheme val="minor"/>
    </font>
    <font>
      <b/>
      <sz val="10"/>
      <color theme="1"/>
      <name val="Arial"/>
      <family val="2"/>
    </font>
    <font>
      <sz val="10"/>
      <color theme="1"/>
      <name val="Arial"/>
      <family val="2"/>
    </font>
    <font>
      <b/>
      <sz val="14"/>
      <color theme="0"/>
      <name val="Calibri"/>
      <family val="2"/>
      <scheme val="minor"/>
    </font>
    <font>
      <b/>
      <sz val="16"/>
      <color theme="0"/>
      <name val="Calibri"/>
      <family val="2"/>
      <scheme val="minor"/>
    </font>
    <font>
      <b/>
      <sz val="14"/>
      <color theme="0"/>
      <name val="Arial"/>
      <family val="2"/>
    </font>
    <font>
      <b/>
      <sz val="10"/>
      <color theme="0"/>
      <name val="Arial"/>
      <family val="2"/>
    </font>
    <font>
      <b/>
      <sz val="16"/>
      <color rgb="FFFF0000"/>
      <name val="Calibri"/>
      <family val="2"/>
      <scheme val="minor"/>
    </font>
    <font>
      <b/>
      <sz val="14"/>
      <color rgb="FFFF0000"/>
      <name val="Calibri"/>
      <family val="2"/>
      <scheme val="minor"/>
    </font>
    <font>
      <sz val="11"/>
      <color theme="0" tint="-0.499984740745262"/>
      <name val="Calibri"/>
      <family val="2"/>
      <scheme val="minor"/>
    </font>
    <font>
      <b/>
      <sz val="16"/>
      <name val="Arial"/>
      <family val="2"/>
    </font>
    <font>
      <b/>
      <i/>
      <u/>
      <sz val="10"/>
      <name val="Arial"/>
      <family val="2"/>
    </font>
    <font>
      <b/>
      <i/>
      <sz val="11"/>
      <name val="Calibri"/>
      <family val="2"/>
      <scheme val="minor"/>
    </font>
    <font>
      <b/>
      <i/>
      <u/>
      <sz val="11"/>
      <name val="Calibri"/>
      <family val="2"/>
      <scheme val="minor"/>
    </font>
    <font>
      <b/>
      <i/>
      <sz val="11"/>
      <color rgb="FFFF0000"/>
      <name val="Calibri"/>
      <family val="2"/>
    </font>
    <font>
      <b/>
      <i/>
      <u/>
      <sz val="11"/>
      <color rgb="FFFF0000"/>
      <name val="Calibri"/>
      <family val="2"/>
      <scheme val="minor"/>
    </font>
    <font>
      <sz val="10"/>
      <color rgb="FFFF0000"/>
      <name val="Arial"/>
      <family val="2"/>
    </font>
    <font>
      <sz val="11"/>
      <color rgb="FFFF0000"/>
      <name val="Arial"/>
      <family val="2"/>
    </font>
    <font>
      <b/>
      <i/>
      <sz val="12"/>
      <color rgb="FFFF0000"/>
      <name val="Calibri"/>
      <family val="2"/>
      <scheme val="minor"/>
    </font>
    <font>
      <b/>
      <sz val="11"/>
      <color rgb="FFFFFF00"/>
      <name val="Calibri"/>
      <family val="2"/>
      <scheme val="minor"/>
    </font>
    <font>
      <sz val="10"/>
      <name val="Calibri"/>
      <family val="2"/>
    </font>
  </fonts>
  <fills count="65">
    <fill>
      <patternFill patternType="none"/>
    </fill>
    <fill>
      <patternFill patternType="gray125"/>
    </fill>
    <fill>
      <patternFill patternType="solid">
        <fgColor theme="7"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49998474074526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FFFF99"/>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CCCC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B050"/>
        <bgColor indexed="64"/>
      </patternFill>
    </fill>
  </fills>
  <borders count="134">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auto="1"/>
      </left>
      <right style="thin">
        <color auto="1"/>
      </right>
      <top style="thin">
        <color auto="1"/>
      </top>
      <bottom style="thin">
        <color theme="7" tint="-0.499984740745262"/>
      </bottom>
      <diagonal/>
    </border>
    <border>
      <left style="thin">
        <color auto="1"/>
      </left>
      <right style="thin">
        <color auto="1"/>
      </right>
      <top style="thin">
        <color theme="7" tint="-0.499984740745262"/>
      </top>
      <bottom style="thin">
        <color theme="7"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theme="7" tint="-0.499984740745262"/>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auto="1"/>
      </right>
      <top style="thin">
        <color theme="7" tint="-0.499984740745262"/>
      </top>
      <bottom style="thin">
        <color theme="7" tint="-0.499984740745262"/>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theme="0"/>
      </right>
      <top style="medium">
        <color indexed="64"/>
      </top>
      <bottom style="thin">
        <color indexed="64"/>
      </bottom>
      <diagonal/>
    </border>
    <border>
      <left style="medium">
        <color indexed="64"/>
      </left>
      <right style="thin">
        <color theme="0"/>
      </right>
      <top style="medium">
        <color indexed="64"/>
      </top>
      <bottom style="thin">
        <color theme="0"/>
      </bottom>
      <diagonal/>
    </border>
    <border>
      <left style="thin">
        <color indexed="64"/>
      </left>
      <right style="thin">
        <color theme="0"/>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theme="1"/>
      </left>
      <right style="thin">
        <color theme="1"/>
      </right>
      <top style="thin">
        <color theme="1"/>
      </top>
      <bottom style="thin">
        <color theme="1"/>
      </bottom>
      <diagonal/>
    </border>
  </borders>
  <cellStyleXfs count="75">
    <xf numFmtId="0" fontId="0" fillId="0" borderId="0"/>
    <xf numFmtId="0" fontId="14" fillId="0" borderId="0" applyNumberFormat="0" applyFill="0" applyBorder="0" applyAlignment="0" applyProtection="0">
      <alignment vertical="top"/>
      <protection locked="0"/>
    </xf>
    <xf numFmtId="9" fontId="1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20" fillId="0" borderId="0"/>
    <xf numFmtId="0" fontId="40" fillId="0" borderId="0"/>
    <xf numFmtId="43" fontId="10" fillId="0" borderId="0" applyFont="0" applyFill="0" applyBorder="0" applyAlignment="0" applyProtection="0"/>
    <xf numFmtId="43" fontId="40" fillId="0" borderId="0" applyFont="0" applyFill="0" applyBorder="0" applyAlignment="0" applyProtection="0"/>
    <xf numFmtId="43" fontId="10" fillId="0" borderId="0" applyFont="0" applyFill="0" applyBorder="0" applyAlignment="0" applyProtection="0"/>
    <xf numFmtId="0" fontId="10" fillId="0" borderId="0"/>
    <xf numFmtId="9" fontId="40" fillId="0" borderId="0" applyFont="0" applyFill="0" applyBorder="0" applyAlignment="0" applyProtection="0"/>
    <xf numFmtId="9" fontId="10" fillId="0" borderId="0" applyFont="0" applyFill="0" applyBorder="0" applyAlignment="0" applyProtection="0"/>
    <xf numFmtId="0" fontId="56" fillId="0" borderId="0" applyNumberFormat="0" applyFill="0" applyBorder="0" applyAlignment="0" applyProtection="0"/>
    <xf numFmtId="0" fontId="57" fillId="0" borderId="54" applyNumberFormat="0" applyFill="0" applyAlignment="0" applyProtection="0"/>
    <xf numFmtId="0" fontId="58" fillId="0" borderId="55" applyNumberFormat="0" applyFill="0" applyAlignment="0" applyProtection="0"/>
    <xf numFmtId="0" fontId="59" fillId="0" borderId="56" applyNumberFormat="0" applyFill="0" applyAlignment="0" applyProtection="0"/>
    <xf numFmtId="0" fontId="59" fillId="0" borderId="0" applyNumberFormat="0" applyFill="0" applyBorder="0" applyAlignment="0" applyProtection="0"/>
    <xf numFmtId="0" fontId="60"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3" fillId="15" borderId="57" applyNumberFormat="0" applyAlignment="0" applyProtection="0"/>
    <xf numFmtId="0" fontId="64" fillId="16" borderId="58" applyNumberFormat="0" applyAlignment="0" applyProtection="0"/>
    <xf numFmtId="0" fontId="65" fillId="16" borderId="57" applyNumberFormat="0" applyAlignment="0" applyProtection="0"/>
    <xf numFmtId="0" fontId="66" fillId="0" borderId="59" applyNumberFormat="0" applyFill="0" applyAlignment="0" applyProtection="0"/>
    <xf numFmtId="0" fontId="32" fillId="17" borderId="60" applyNumberFormat="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28" fillId="0" borderId="62" applyNumberFormat="0" applyFill="0" applyAlignment="0" applyProtection="0"/>
    <xf numFmtId="0" fontId="2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23" fillId="42" borderId="0" applyNumberFormat="0" applyBorder="0" applyAlignment="0" applyProtection="0"/>
    <xf numFmtId="0" fontId="5" fillId="0" borderId="0"/>
    <xf numFmtId="9" fontId="5" fillId="0" borderId="0" applyFont="0" applyFill="0" applyBorder="0" applyAlignment="0" applyProtection="0"/>
    <xf numFmtId="0" fontId="40" fillId="0" borderId="0"/>
    <xf numFmtId="43" fontId="5" fillId="0" borderId="0" applyFont="0" applyFill="0" applyBorder="0" applyAlignment="0" applyProtection="0"/>
    <xf numFmtId="0" fontId="5" fillId="18" borderId="61" applyNumberFormat="0" applyFont="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18" borderId="61" applyNumberFormat="0" applyFont="0" applyAlignment="0" applyProtection="0"/>
  </cellStyleXfs>
  <cellXfs count="2157">
    <xf numFmtId="0" fontId="0" fillId="0" borderId="0" xfId="0"/>
    <xf numFmtId="0" fontId="11" fillId="0" borderId="0" xfId="0" applyFont="1"/>
    <xf numFmtId="0" fontId="0" fillId="0" borderId="0" xfId="0" applyFill="1" applyBorder="1"/>
    <xf numFmtId="0" fontId="0" fillId="0" borderId="0" xfId="0" applyFill="1"/>
    <xf numFmtId="0" fontId="0" fillId="0" borderId="1"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13" fillId="0" borderId="0" xfId="0" applyFont="1"/>
    <xf numFmtId="0" fontId="0" fillId="0" borderId="0" xfId="0" applyAlignment="1">
      <alignment horizontal="right"/>
    </xf>
    <xf numFmtId="0" fontId="0" fillId="0" borderId="0" xfId="0" applyFill="1" applyBorder="1" applyAlignment="1">
      <alignment horizontal="right"/>
    </xf>
    <xf numFmtId="0" fontId="0" fillId="0" borderId="18" xfId="0" applyBorder="1"/>
    <xf numFmtId="0" fontId="11" fillId="0" borderId="0" xfId="0" applyFont="1" applyFill="1" applyBorder="1" applyAlignment="1">
      <alignment horizontal="center"/>
    </xf>
    <xf numFmtId="0" fontId="37" fillId="4" borderId="0" xfId="0" applyFont="1" applyFill="1"/>
    <xf numFmtId="0" fontId="37" fillId="4" borderId="0" xfId="0" applyFont="1" applyFill="1" applyBorder="1" applyAlignment="1">
      <alignment horizontal="left"/>
    </xf>
    <xf numFmtId="0" fontId="37" fillId="4" borderId="0" xfId="0" applyFont="1" applyFill="1" applyBorder="1"/>
    <xf numFmtId="0" fontId="26" fillId="4" borderId="0" xfId="0" applyFont="1" applyFill="1"/>
    <xf numFmtId="0" fontId="26" fillId="4" borderId="0" xfId="0" applyFont="1" applyFill="1" applyAlignment="1">
      <alignment vertical="top"/>
    </xf>
    <xf numFmtId="0" fontId="26" fillId="4" borderId="0" xfId="0" applyFont="1" applyFill="1" applyBorder="1" applyAlignment="1">
      <alignment horizontal="left"/>
    </xf>
    <xf numFmtId="3" fontId="36" fillId="5" borderId="33" xfId="0" applyNumberFormat="1" applyFont="1" applyFill="1" applyBorder="1" applyAlignment="1">
      <alignment horizontal="center"/>
    </xf>
    <xf numFmtId="0" fontId="26" fillId="4" borderId="0" xfId="0" applyFont="1" applyFill="1" applyBorder="1" applyAlignment="1">
      <alignment horizontal="center" vertical="center" wrapText="1"/>
    </xf>
    <xf numFmtId="0" fontId="26" fillId="4" borderId="0" xfId="0" applyFont="1" applyFill="1" applyBorder="1"/>
    <xf numFmtId="0" fontId="36" fillId="4" borderId="0" xfId="0" applyFont="1" applyFill="1" applyBorder="1" applyAlignment="1">
      <alignment vertical="center"/>
    </xf>
    <xf numFmtId="0" fontId="43" fillId="4" borderId="0" xfId="0" applyFont="1" applyFill="1"/>
    <xf numFmtId="0" fontId="25" fillId="6" borderId="0" xfId="0" applyFont="1" applyFill="1"/>
    <xf numFmtId="0" fontId="37" fillId="4" borderId="0" xfId="0" applyFont="1" applyFill="1"/>
    <xf numFmtId="0" fontId="26" fillId="4" borderId="0" xfId="0" applyFont="1" applyFill="1"/>
    <xf numFmtId="0" fontId="26" fillId="4" borderId="0" xfId="0" applyFont="1" applyFill="1" applyAlignment="1">
      <alignment vertical="top"/>
    </xf>
    <xf numFmtId="0" fontId="26" fillId="4" borderId="0" xfId="0" applyFont="1" applyFill="1" applyBorder="1"/>
    <xf numFmtId="0" fontId="26" fillId="4" borderId="0" xfId="0" applyFont="1" applyFill="1" applyAlignment="1">
      <alignment wrapText="1"/>
    </xf>
    <xf numFmtId="0" fontId="36" fillId="4" borderId="0" xfId="0" applyFont="1" applyFill="1" applyAlignment="1">
      <alignment horizontal="center"/>
    </xf>
    <xf numFmtId="0" fontId="0" fillId="4" borderId="0" xfId="0" applyFill="1"/>
    <xf numFmtId="0" fontId="14" fillId="4" borderId="0" xfId="1" applyFill="1" applyAlignment="1" applyProtection="1">
      <alignment horizontal="right" vertical="top"/>
    </xf>
    <xf numFmtId="0" fontId="0" fillId="6" borderId="0" xfId="0" applyFill="1"/>
    <xf numFmtId="0" fontId="0" fillId="0" borderId="2" xfId="0" applyBorder="1"/>
    <xf numFmtId="0" fontId="0" fillId="0" borderId="3" xfId="0" applyBorder="1"/>
    <xf numFmtId="0" fontId="0" fillId="0" borderId="0" xfId="0" applyAlignment="1">
      <alignment horizontal="center"/>
    </xf>
    <xf numFmtId="0" fontId="37" fillId="4" borderId="0" xfId="0" applyFont="1" applyFill="1"/>
    <xf numFmtId="0" fontId="26" fillId="4" borderId="0" xfId="0" applyFont="1" applyFill="1"/>
    <xf numFmtId="0" fontId="26" fillId="4" borderId="0" xfId="0" applyFont="1" applyFill="1" applyBorder="1" applyAlignment="1">
      <alignment horizontal="left"/>
    </xf>
    <xf numFmtId="0" fontId="26" fillId="4" borderId="0" xfId="0" applyFont="1" applyFill="1" applyAlignment="1">
      <alignment wrapText="1"/>
    </xf>
    <xf numFmtId="0" fontId="26" fillId="4" borderId="33" xfId="0" applyFont="1" applyFill="1" applyBorder="1" applyAlignment="1">
      <alignment wrapText="1"/>
    </xf>
    <xf numFmtId="0" fontId="23" fillId="4" borderId="0" xfId="0" applyFont="1" applyFill="1" applyBorder="1" applyAlignment="1">
      <alignment horizontal="left"/>
    </xf>
    <xf numFmtId="0" fontId="32" fillId="4" borderId="0" xfId="0" applyFont="1" applyFill="1" applyBorder="1" applyAlignment="1">
      <alignment vertical="center"/>
    </xf>
    <xf numFmtId="0" fontId="23" fillId="4" borderId="0" xfId="0" applyFont="1" applyFill="1" applyBorder="1" applyAlignment="1">
      <alignment horizontal="center" vertical="center" wrapText="1"/>
    </xf>
    <xf numFmtId="0" fontId="23" fillId="4" borderId="0" xfId="0" applyFont="1" applyFill="1" applyBorder="1"/>
    <xf numFmtId="0" fontId="54" fillId="4" borderId="0" xfId="0" applyFont="1" applyFill="1" applyBorder="1"/>
    <xf numFmtId="0" fontId="23" fillId="4" borderId="0" xfId="0" applyFont="1" applyFill="1"/>
    <xf numFmtId="0" fontId="54" fillId="4" borderId="0" xfId="0" applyFont="1" applyFill="1"/>
    <xf numFmtId="0" fontId="43" fillId="4" borderId="0" xfId="0" applyFont="1" applyFill="1"/>
    <xf numFmtId="0" fontId="0" fillId="4" borderId="0" xfId="0" applyFill="1"/>
    <xf numFmtId="0" fontId="26" fillId="4" borderId="0" xfId="0" applyFont="1" applyFill="1"/>
    <xf numFmtId="0" fontId="26" fillId="4" borderId="0" xfId="0" applyFont="1" applyFill="1" applyBorder="1"/>
    <xf numFmtId="3" fontId="0" fillId="7" borderId="33" xfId="0" applyNumberFormat="1" applyFill="1" applyBorder="1" applyAlignment="1">
      <alignment horizontal="center"/>
    </xf>
    <xf numFmtId="0" fontId="43" fillId="4" borderId="0" xfId="0" applyFont="1" applyFill="1" applyAlignment="1">
      <alignment wrapText="1"/>
    </xf>
    <xf numFmtId="0" fontId="26" fillId="4" borderId="0" xfId="0" applyFont="1" applyFill="1" applyAlignment="1">
      <alignment wrapText="1"/>
    </xf>
    <xf numFmtId="0" fontId="26" fillId="4" borderId="0" xfId="0" applyFont="1" applyFill="1" applyBorder="1" applyAlignment="1">
      <alignment wrapText="1"/>
    </xf>
    <xf numFmtId="0" fontId="26" fillId="4" borderId="0" xfId="0" applyFont="1" applyFill="1"/>
    <xf numFmtId="3" fontId="26" fillId="4" borderId="33" xfId="0" applyNumberFormat="1" applyFont="1" applyFill="1" applyBorder="1" applyAlignment="1">
      <alignment horizontal="center"/>
    </xf>
    <xf numFmtId="0" fontId="26" fillId="4" borderId="0" xfId="0" applyFont="1" applyFill="1" applyAlignment="1">
      <alignment wrapText="1"/>
    </xf>
    <xf numFmtId="0" fontId="43" fillId="4" borderId="0" xfId="0" applyFont="1" applyFill="1"/>
    <xf numFmtId="0" fontId="0" fillId="4" borderId="0" xfId="0" applyFill="1"/>
    <xf numFmtId="0" fontId="26" fillId="4" borderId="0" xfId="0" applyFont="1" applyFill="1"/>
    <xf numFmtId="0" fontId="26" fillId="4" borderId="33" xfId="0" applyFont="1" applyFill="1" applyBorder="1" applyAlignment="1">
      <alignment horizontal="center"/>
    </xf>
    <xf numFmtId="0" fontId="43" fillId="4" borderId="0" xfId="0" applyFont="1" applyFill="1"/>
    <xf numFmtId="0" fontId="0" fillId="0" borderId="0" xfId="0"/>
    <xf numFmtId="3" fontId="26" fillId="4" borderId="33" xfId="0" applyNumberFormat="1" applyFont="1" applyFill="1" applyBorder="1"/>
    <xf numFmtId="0" fontId="26" fillId="4" borderId="0" xfId="0" applyFont="1" applyFill="1" applyAlignment="1">
      <alignment horizontal="center" vertical="center" wrapText="1"/>
    </xf>
    <xf numFmtId="0" fontId="23" fillId="2" borderId="0" xfId="0" applyFont="1" applyFill="1"/>
    <xf numFmtId="0" fontId="24" fillId="3" borderId="0" xfId="0" applyFont="1" applyFill="1" applyAlignment="1">
      <alignment horizontal="left"/>
    </xf>
    <xf numFmtId="0" fontId="25" fillId="3" borderId="0" xfId="0" applyFont="1" applyFill="1" applyAlignment="1"/>
    <xf numFmtId="0" fontId="25" fillId="3" borderId="0" xfId="0" applyFont="1" applyFill="1" applyAlignment="1">
      <alignment horizontal="center"/>
    </xf>
    <xf numFmtId="0" fontId="25" fillId="3" borderId="0" xfId="0" applyFont="1" applyFill="1"/>
    <xf numFmtId="0" fontId="22" fillId="8" borderId="0" xfId="0" applyFont="1" applyFill="1" applyAlignment="1">
      <alignment horizontal="left"/>
    </xf>
    <xf numFmtId="0" fontId="23" fillId="8" borderId="0" xfId="0" applyFont="1" applyFill="1" applyAlignment="1"/>
    <xf numFmtId="0" fontId="23" fillId="8" borderId="0" xfId="0" applyFont="1" applyFill="1" applyAlignment="1">
      <alignment horizontal="center"/>
    </xf>
    <xf numFmtId="0" fontId="23" fillId="8" borderId="0" xfId="0" applyFont="1" applyFill="1"/>
    <xf numFmtId="0" fontId="37" fillId="6" borderId="0" xfId="0" applyFont="1" applyFill="1"/>
    <xf numFmtId="0" fontId="26" fillId="4" borderId="0" xfId="0" applyFont="1" applyFill="1"/>
    <xf numFmtId="0" fontId="43" fillId="6" borderId="0" xfId="0" applyFont="1" applyFill="1"/>
    <xf numFmtId="0" fontId="26" fillId="4" borderId="0" xfId="0" applyFont="1" applyFill="1" applyBorder="1"/>
    <xf numFmtId="0" fontId="26" fillId="4" borderId="0" xfId="0" applyFont="1" applyFill="1" applyAlignment="1">
      <alignment wrapText="1"/>
    </xf>
    <xf numFmtId="0" fontId="26" fillId="4" borderId="33" xfId="0" applyFont="1" applyFill="1" applyBorder="1"/>
    <xf numFmtId="0" fontId="23" fillId="4" borderId="0" xfId="0" applyFont="1" applyFill="1" applyBorder="1"/>
    <xf numFmtId="0" fontId="23" fillId="4" borderId="0" xfId="0" applyFont="1" applyFill="1"/>
    <xf numFmtId="0" fontId="26" fillId="0" borderId="0" xfId="0" applyFont="1"/>
    <xf numFmtId="0" fontId="26" fillId="0" borderId="0" xfId="0" applyFont="1" applyFill="1"/>
    <xf numFmtId="0" fontId="0" fillId="44" borderId="0" xfId="0" applyFill="1"/>
    <xf numFmtId="0" fontId="26" fillId="9" borderId="0" xfId="0" applyFont="1" applyFill="1"/>
    <xf numFmtId="0" fontId="43" fillId="9" borderId="0" xfId="0" applyFont="1" applyFill="1"/>
    <xf numFmtId="0" fontId="23" fillId="0" borderId="0" xfId="0" applyFont="1" applyFill="1"/>
    <xf numFmtId="0" fontId="25" fillId="0" borderId="0" xfId="0" applyFont="1" applyFill="1"/>
    <xf numFmtId="0" fontId="11" fillId="0" borderId="0" xfId="0" applyFont="1" applyAlignment="1">
      <alignment horizontal="right"/>
    </xf>
    <xf numFmtId="0" fontId="0" fillId="0" borderId="31" xfId="0" applyBorder="1"/>
    <xf numFmtId="0" fontId="0" fillId="0" borderId="32" xfId="0" applyBorder="1"/>
    <xf numFmtId="0" fontId="0" fillId="0" borderId="37" xfId="0" applyBorder="1"/>
    <xf numFmtId="0" fontId="0" fillId="0" borderId="15" xfId="0" applyBorder="1"/>
    <xf numFmtId="0" fontId="0" fillId="0" borderId="7" xfId="0" applyBorder="1"/>
    <xf numFmtId="0" fontId="0" fillId="0" borderId="36" xfId="0" applyBorder="1"/>
    <xf numFmtId="0" fontId="0" fillId="0" borderId="39" xfId="0" applyBorder="1"/>
    <xf numFmtId="0" fontId="0" fillId="0" borderId="45" xfId="0" applyBorder="1"/>
    <xf numFmtId="0" fontId="0" fillId="0" borderId="34" xfId="0" applyBorder="1"/>
    <xf numFmtId="0" fontId="0" fillId="0" borderId="51" xfId="0" applyBorder="1"/>
    <xf numFmtId="0" fontId="0" fillId="0" borderId="52" xfId="0" applyBorder="1"/>
    <xf numFmtId="49" fontId="0" fillId="0" borderId="34" xfId="0" applyNumberFormat="1" applyBorder="1"/>
    <xf numFmtId="0" fontId="25" fillId="0" borderId="0" xfId="0" applyFont="1" applyFill="1" applyAlignment="1">
      <alignment horizontal="center"/>
    </xf>
    <xf numFmtId="0" fontId="81" fillId="0" borderId="0" xfId="0" applyFont="1"/>
    <xf numFmtId="3" fontId="0" fillId="0" borderId="34" xfId="0" applyNumberFormat="1" applyBorder="1" applyAlignment="1">
      <alignment horizontal="right"/>
    </xf>
    <xf numFmtId="3" fontId="0" fillId="0" borderId="34" xfId="0" applyNumberFormat="1" applyBorder="1"/>
    <xf numFmtId="49" fontId="0" fillId="0" borderId="0" xfId="0" applyNumberFormat="1" applyBorder="1"/>
    <xf numFmtId="14" fontId="0" fillId="0" borderId="31" xfId="0" applyNumberFormat="1" applyBorder="1"/>
    <xf numFmtId="0" fontId="0" fillId="0" borderId="33" xfId="0" applyBorder="1"/>
    <xf numFmtId="3" fontId="0" fillId="0" borderId="36" xfId="0" applyNumberFormat="1" applyBorder="1" applyAlignment="1">
      <alignment horizontal="right"/>
    </xf>
    <xf numFmtId="0" fontId="0" fillId="0" borderId="0" xfId="0" applyAlignment="1">
      <alignment horizontal="center" wrapText="1"/>
    </xf>
    <xf numFmtId="3" fontId="0" fillId="0" borderId="33" xfId="0" applyNumberFormat="1" applyBorder="1" applyAlignment="1">
      <alignment horizontal="center"/>
    </xf>
    <xf numFmtId="0" fontId="26" fillId="5" borderId="33" xfId="0" applyFont="1" applyFill="1" applyBorder="1"/>
    <xf numFmtId="3" fontId="26" fillId="5" borderId="33" xfId="0" applyNumberFormat="1" applyFont="1" applyFill="1" applyBorder="1"/>
    <xf numFmtId="0" fontId="26" fillId="47" borderId="33" xfId="0" applyFont="1" applyFill="1" applyBorder="1"/>
    <xf numFmtId="3" fontId="26" fillId="47" borderId="33" xfId="0" applyNumberFormat="1" applyFont="1" applyFill="1" applyBorder="1"/>
    <xf numFmtId="0" fontId="0" fillId="0" borderId="33" xfId="0" applyBorder="1" applyAlignment="1">
      <alignment horizontal="center"/>
    </xf>
    <xf numFmtId="0" fontId="11" fillId="0" borderId="33" xfId="0" applyFont="1" applyFill="1" applyBorder="1" applyAlignment="1">
      <alignment horizontal="center"/>
    </xf>
    <xf numFmtId="0" fontId="88" fillId="0" borderId="0" xfId="0" applyFont="1" applyFill="1" applyBorder="1" applyAlignment="1">
      <alignment horizontal="left"/>
    </xf>
    <xf numFmtId="0" fontId="0" fillId="0" borderId="34" xfId="0" applyBorder="1" applyAlignment="1">
      <alignment horizontal="right"/>
    </xf>
    <xf numFmtId="0" fontId="14" fillId="0" borderId="33" xfId="1" applyBorder="1" applyAlignment="1" applyProtection="1"/>
    <xf numFmtId="0" fontId="14" fillId="0" borderId="31" xfId="1" applyBorder="1" applyAlignment="1" applyProtection="1"/>
    <xf numFmtId="0" fontId="0" fillId="0" borderId="35" xfId="0" applyBorder="1"/>
    <xf numFmtId="0" fontId="87" fillId="0" borderId="1" xfId="0" applyFont="1" applyBorder="1"/>
    <xf numFmtId="0" fontId="14" fillId="0" borderId="65" xfId="1" applyBorder="1" applyAlignment="1" applyProtection="1">
      <alignment horizontal="center" wrapText="1"/>
    </xf>
    <xf numFmtId="0" fontId="0" fillId="0" borderId="65" xfId="0" applyBorder="1" applyAlignment="1">
      <alignment horizontal="left" wrapText="1"/>
    </xf>
    <xf numFmtId="0" fontId="0" fillId="0" borderId="65" xfId="0" applyBorder="1"/>
    <xf numFmtId="3" fontId="0" fillId="0" borderId="0" xfId="0" applyNumberFormat="1" applyBorder="1" applyAlignment="1">
      <alignment horizontal="right"/>
    </xf>
    <xf numFmtId="0" fontId="17" fillId="6" borderId="33" xfId="0" applyFont="1" applyFill="1" applyBorder="1" applyAlignment="1">
      <alignment horizontal="center" wrapText="1"/>
    </xf>
    <xf numFmtId="0" fontId="11" fillId="6" borderId="65" xfId="0" applyFont="1" applyFill="1" applyBorder="1" applyAlignment="1">
      <alignment horizontal="center" wrapText="1"/>
    </xf>
    <xf numFmtId="0" fontId="11" fillId="6" borderId="33" xfId="0" applyFont="1" applyFill="1" applyBorder="1" applyAlignment="1">
      <alignment horizontal="center"/>
    </xf>
    <xf numFmtId="0" fontId="0" fillId="0" borderId="0" xfId="0"/>
    <xf numFmtId="0" fontId="14" fillId="0" borderId="34" xfId="1" applyBorder="1" applyAlignment="1" applyProtection="1"/>
    <xf numFmtId="0" fontId="14" fillId="0" borderId="30" xfId="1" applyBorder="1" applyAlignment="1" applyProtection="1"/>
    <xf numFmtId="0" fontId="14" fillId="0" borderId="36" xfId="1" applyBorder="1" applyAlignment="1" applyProtection="1"/>
    <xf numFmtId="0" fontId="14" fillId="0" borderId="65" xfId="1" applyBorder="1" applyAlignment="1" applyProtection="1"/>
    <xf numFmtId="0" fontId="0" fillId="48" borderId="0" xfId="0" applyFill="1"/>
    <xf numFmtId="0" fontId="0" fillId="48" borderId="0" xfId="0" applyFill="1" applyAlignment="1">
      <alignment horizontal="right"/>
    </xf>
    <xf numFmtId="0" fontId="26" fillId="49" borderId="18" xfId="0" applyFont="1" applyFill="1" applyBorder="1" applyAlignment="1" applyProtection="1">
      <alignment horizontal="center"/>
      <protection locked="0"/>
    </xf>
    <xf numFmtId="0" fontId="42" fillId="4" borderId="0" xfId="0" applyFont="1" applyFill="1" applyAlignment="1">
      <alignment wrapText="1"/>
    </xf>
    <xf numFmtId="0" fontId="11" fillId="0" borderId="0" xfId="0" applyFont="1" applyFill="1" applyBorder="1" applyAlignment="1">
      <alignment horizontal="center" wrapText="1"/>
    </xf>
    <xf numFmtId="9" fontId="11" fillId="0" borderId="0" xfId="0" applyNumberFormat="1" applyFont="1" applyFill="1" applyBorder="1" applyAlignment="1">
      <alignment horizontal="center"/>
    </xf>
    <xf numFmtId="3" fontId="11" fillId="0" borderId="75" xfId="0" applyNumberFormat="1" applyFont="1" applyBorder="1" applyAlignment="1">
      <alignment horizontal="center"/>
    </xf>
    <xf numFmtId="9" fontId="11" fillId="0" borderId="66" xfId="0" applyNumberFormat="1" applyFont="1" applyBorder="1" applyAlignment="1">
      <alignment horizontal="center"/>
    </xf>
    <xf numFmtId="0" fontId="11" fillId="6" borderId="74" xfId="0" applyFont="1" applyFill="1" applyBorder="1" applyAlignment="1">
      <alignment horizontal="center" wrapText="1"/>
    </xf>
    <xf numFmtId="0" fontId="11" fillId="6" borderId="67" xfId="0" applyFont="1" applyFill="1" applyBorder="1" applyAlignment="1">
      <alignment horizontal="center" wrapText="1"/>
    </xf>
    <xf numFmtId="3" fontId="26" fillId="4" borderId="0" xfId="0" applyNumberFormat="1" applyFont="1" applyFill="1" applyBorder="1"/>
    <xf numFmtId="0" fontId="26" fillId="4" borderId="0" xfId="0" applyFont="1" applyFill="1"/>
    <xf numFmtId="0" fontId="36" fillId="4" borderId="33" xfId="0" applyFont="1" applyFill="1" applyBorder="1" applyAlignment="1">
      <alignment horizontal="center"/>
    </xf>
    <xf numFmtId="0" fontId="37" fillId="0" borderId="0" xfId="0" applyFont="1" applyFill="1"/>
    <xf numFmtId="0" fontId="26" fillId="4" borderId="34" xfId="0" applyFont="1" applyFill="1" applyBorder="1"/>
    <xf numFmtId="0" fontId="26" fillId="4" borderId="52" xfId="0" applyFont="1" applyFill="1" applyBorder="1"/>
    <xf numFmtId="0" fontId="26" fillId="4" borderId="52" xfId="0" applyFont="1" applyFill="1" applyBorder="1" applyAlignment="1">
      <alignment wrapText="1"/>
    </xf>
    <xf numFmtId="0" fontId="32" fillId="2" borderId="33" xfId="0" applyFont="1" applyFill="1" applyBorder="1" applyAlignment="1">
      <alignment horizontal="left" vertical="center"/>
    </xf>
    <xf numFmtId="166" fontId="26" fillId="4" borderId="33" xfId="0" applyNumberFormat="1" applyFont="1" applyFill="1" applyBorder="1" applyAlignment="1">
      <alignment horizontal="center"/>
    </xf>
    <xf numFmtId="0" fontId="26" fillId="0" borderId="34" xfId="0" applyFont="1" applyFill="1" applyBorder="1" applyAlignment="1">
      <alignment horizontal="left"/>
    </xf>
    <xf numFmtId="0" fontId="26" fillId="0" borderId="51" xfId="0" applyFont="1" applyFill="1" applyBorder="1" applyAlignment="1">
      <alignment horizontal="left"/>
    </xf>
    <xf numFmtId="0" fontId="26" fillId="10" borderId="73" xfId="0" applyFont="1" applyFill="1" applyBorder="1" applyAlignment="1">
      <alignment horizontal="center"/>
    </xf>
    <xf numFmtId="0" fontId="26" fillId="0" borderId="81" xfId="0" applyFont="1" applyFill="1" applyBorder="1" applyAlignment="1">
      <alignment horizontal="left"/>
    </xf>
    <xf numFmtId="0" fontId="26" fillId="10" borderId="68" xfId="0" applyFont="1" applyFill="1" applyBorder="1" applyAlignment="1">
      <alignment horizontal="center"/>
    </xf>
    <xf numFmtId="0" fontId="26" fillId="4" borderId="68" xfId="0" applyFont="1" applyFill="1" applyBorder="1" applyAlignment="1">
      <alignment horizontal="center"/>
    </xf>
    <xf numFmtId="1" fontId="26" fillId="4" borderId="65" xfId="0" applyNumberFormat="1" applyFont="1" applyFill="1" applyBorder="1" applyAlignment="1">
      <alignment horizontal="center"/>
    </xf>
    <xf numFmtId="3" fontId="26" fillId="4" borderId="68" xfId="0" applyNumberFormat="1" applyFont="1" applyFill="1" applyBorder="1" applyAlignment="1">
      <alignment horizontal="center"/>
    </xf>
    <xf numFmtId="166" fontId="26" fillId="4" borderId="68" xfId="0" applyNumberFormat="1" applyFont="1" applyFill="1" applyBorder="1" applyAlignment="1">
      <alignment horizontal="center"/>
    </xf>
    <xf numFmtId="3" fontId="26" fillId="4" borderId="65" xfId="0" applyNumberFormat="1" applyFont="1" applyFill="1" applyBorder="1" applyAlignment="1">
      <alignment horizontal="center"/>
    </xf>
    <xf numFmtId="0" fontId="37" fillId="4" borderId="24" xfId="0" applyFont="1" applyFill="1" applyBorder="1" applyAlignment="1">
      <alignment horizontal="left"/>
    </xf>
    <xf numFmtId="0" fontId="26" fillId="10" borderId="83" xfId="0" applyFont="1" applyFill="1" applyBorder="1" applyAlignment="1">
      <alignment horizontal="right"/>
    </xf>
    <xf numFmtId="0" fontId="26" fillId="4" borderId="83" xfId="0" applyFont="1" applyFill="1" applyBorder="1" applyAlignment="1">
      <alignment horizontal="left"/>
    </xf>
    <xf numFmtId="0" fontId="26" fillId="4" borderId="84" xfId="0" applyFont="1" applyFill="1" applyBorder="1" applyAlignment="1">
      <alignment horizontal="left"/>
    </xf>
    <xf numFmtId="0" fontId="26" fillId="4" borderId="85" xfId="0" applyFont="1" applyFill="1" applyBorder="1" applyAlignment="1">
      <alignment horizontal="center"/>
    </xf>
    <xf numFmtId="0" fontId="26" fillId="4" borderId="30" xfId="0" applyFont="1" applyFill="1" applyBorder="1" applyAlignment="1">
      <alignment horizontal="center"/>
    </xf>
    <xf numFmtId="1" fontId="26" fillId="4" borderId="86" xfId="0" applyNumberFormat="1" applyFont="1" applyFill="1" applyBorder="1" applyAlignment="1">
      <alignment horizontal="center"/>
    </xf>
    <xf numFmtId="3" fontId="26" fillId="4" borderId="85" xfId="0" applyNumberFormat="1" applyFont="1" applyFill="1" applyBorder="1" applyAlignment="1">
      <alignment horizontal="center"/>
    </xf>
    <xf numFmtId="3" fontId="26" fillId="4" borderId="30" xfId="0" applyNumberFormat="1" applyFont="1" applyFill="1" applyBorder="1" applyAlignment="1">
      <alignment horizontal="center"/>
    </xf>
    <xf numFmtId="166" fontId="26" fillId="4" borderId="85" xfId="0" applyNumberFormat="1" applyFont="1" applyFill="1" applyBorder="1" applyAlignment="1">
      <alignment horizontal="center"/>
    </xf>
    <xf numFmtId="166" fontId="26" fillId="4" borderId="30" xfId="0" applyNumberFormat="1" applyFont="1" applyFill="1" applyBorder="1" applyAlignment="1">
      <alignment horizontal="center"/>
    </xf>
    <xf numFmtId="3" fontId="26" fillId="4" borderId="86" xfId="0" applyNumberFormat="1" applyFont="1" applyFill="1" applyBorder="1" applyAlignment="1">
      <alignment horizontal="center"/>
    </xf>
    <xf numFmtId="0" fontId="36" fillId="4" borderId="16" xfId="0" applyFont="1" applyFill="1" applyBorder="1" applyAlignment="1">
      <alignment horizontal="left"/>
    </xf>
    <xf numFmtId="3" fontId="36" fillId="4" borderId="77" xfId="0" applyNumberFormat="1" applyFont="1" applyFill="1" applyBorder="1" applyAlignment="1">
      <alignment horizontal="center"/>
    </xf>
    <xf numFmtId="3" fontId="36" fillId="4" borderId="20" xfId="0" applyNumberFormat="1" applyFont="1" applyFill="1" applyBorder="1" applyAlignment="1">
      <alignment horizontal="center"/>
    </xf>
    <xf numFmtId="3" fontId="36" fillId="4" borderId="78" xfId="0" applyNumberFormat="1" applyFont="1" applyFill="1" applyBorder="1" applyAlignment="1">
      <alignment horizontal="center"/>
    </xf>
    <xf numFmtId="0" fontId="26" fillId="10" borderId="84" xfId="0" applyFont="1" applyFill="1" applyBorder="1" applyAlignment="1">
      <alignment horizontal="right"/>
    </xf>
    <xf numFmtId="0" fontId="26" fillId="10" borderId="85" xfId="0" applyFont="1" applyFill="1" applyBorder="1" applyAlignment="1">
      <alignment horizontal="center"/>
    </xf>
    <xf numFmtId="0" fontId="26" fillId="0" borderId="31" xfId="0" applyFont="1" applyFill="1" applyBorder="1" applyAlignment="1">
      <alignment horizontal="left"/>
    </xf>
    <xf numFmtId="0" fontId="26" fillId="0" borderId="32" xfId="0" applyFont="1" applyFill="1" applyBorder="1" applyAlignment="1">
      <alignment horizontal="left"/>
    </xf>
    <xf numFmtId="0" fontId="26" fillId="0" borderId="87" xfId="0" applyFont="1" applyFill="1" applyBorder="1" applyAlignment="1">
      <alignment horizontal="left"/>
    </xf>
    <xf numFmtId="0" fontId="26" fillId="4" borderId="88" xfId="0" applyFont="1" applyFill="1" applyBorder="1" applyAlignment="1">
      <alignment horizontal="left"/>
    </xf>
    <xf numFmtId="0" fontId="26" fillId="4" borderId="76" xfId="0" applyFont="1" applyFill="1" applyBorder="1" applyAlignment="1">
      <alignment horizontal="center"/>
    </xf>
    <xf numFmtId="0" fontId="26" fillId="4" borderId="35" xfId="0" applyFont="1" applyFill="1" applyBorder="1" applyAlignment="1">
      <alignment horizontal="center"/>
    </xf>
    <xf numFmtId="1" fontId="26" fillId="4" borderId="40" xfId="0" applyNumberFormat="1" applyFont="1" applyFill="1" applyBorder="1" applyAlignment="1">
      <alignment horizontal="center"/>
    </xf>
    <xf numFmtId="3" fontId="26" fillId="4" borderId="76" xfId="0" applyNumberFormat="1" applyFont="1" applyFill="1" applyBorder="1" applyAlignment="1">
      <alignment horizontal="center"/>
    </xf>
    <xf numFmtId="3" fontId="26" fillId="4" borderId="35" xfId="0" applyNumberFormat="1" applyFont="1" applyFill="1" applyBorder="1" applyAlignment="1">
      <alignment horizontal="center"/>
    </xf>
    <xf numFmtId="166" fontId="26" fillId="4" borderId="76" xfId="0" applyNumberFormat="1" applyFont="1" applyFill="1" applyBorder="1" applyAlignment="1">
      <alignment horizontal="center"/>
    </xf>
    <xf numFmtId="166" fontId="26" fillId="4" borderId="35" xfId="0" applyNumberFormat="1" applyFont="1" applyFill="1" applyBorder="1" applyAlignment="1">
      <alignment horizontal="center"/>
    </xf>
    <xf numFmtId="3" fontId="26" fillId="4" borderId="40" xfId="0" applyNumberFormat="1" applyFont="1" applyFill="1" applyBorder="1" applyAlignment="1">
      <alignment horizontal="center"/>
    </xf>
    <xf numFmtId="0" fontId="49" fillId="0" borderId="0" xfId="0" applyFont="1" applyFill="1"/>
    <xf numFmtId="0" fontId="53" fillId="0" borderId="0" xfId="0" applyFont="1" applyBorder="1" applyAlignment="1">
      <alignment horizontal="right"/>
    </xf>
    <xf numFmtId="0" fontId="0" fillId="0" borderId="0" xfId="0" applyBorder="1" applyAlignment="1">
      <alignment horizontal="left"/>
    </xf>
    <xf numFmtId="0" fontId="53" fillId="0" borderId="0" xfId="0" applyFont="1" applyBorder="1" applyAlignment="1">
      <alignment horizontal="right" wrapText="1"/>
    </xf>
    <xf numFmtId="0" fontId="0" fillId="0" borderId="0" xfId="0" applyBorder="1" applyAlignment="1">
      <alignment horizontal="center"/>
    </xf>
    <xf numFmtId="0" fontId="87" fillId="0" borderId="0" xfId="0" applyFont="1" applyBorder="1"/>
    <xf numFmtId="0" fontId="13" fillId="0" borderId="0" xfId="0" applyFont="1" applyBorder="1" applyAlignment="1">
      <alignment horizontal="left"/>
    </xf>
    <xf numFmtId="0" fontId="0" fillId="0" borderId="15" xfId="0" applyBorder="1" applyAlignment="1">
      <alignment horizontal="left"/>
    </xf>
    <xf numFmtId="0" fontId="0" fillId="0" borderId="36" xfId="0" applyBorder="1" applyAlignment="1">
      <alignment horizontal="left"/>
    </xf>
    <xf numFmtId="0" fontId="0" fillId="0" borderId="0" xfId="0" applyFont="1" applyBorder="1"/>
    <xf numFmtId="0" fontId="0" fillId="0" borderId="0" xfId="0" applyFont="1"/>
    <xf numFmtId="0" fontId="37" fillId="0" borderId="0" xfId="0" applyFont="1" applyFill="1" applyAlignment="1">
      <alignment horizontal="center"/>
    </xf>
    <xf numFmtId="0" fontId="0" fillId="0" borderId="0" xfId="0" applyFont="1" applyAlignment="1">
      <alignment horizontal="center"/>
    </xf>
    <xf numFmtId="0" fontId="0" fillId="0" borderId="0" xfId="0" applyFont="1" applyBorder="1" applyAlignment="1">
      <alignment horizontal="center"/>
    </xf>
    <xf numFmtId="1" fontId="0" fillId="0" borderId="34" xfId="0" applyNumberFormat="1" applyBorder="1" applyAlignment="1">
      <alignment horizontal="center"/>
    </xf>
    <xf numFmtId="0" fontId="0" fillId="0" borderId="33" xfId="0" applyFont="1" applyBorder="1"/>
    <xf numFmtId="3" fontId="0" fillId="0" borderId="33" xfId="0" applyNumberFormat="1" applyFont="1" applyBorder="1"/>
    <xf numFmtId="3" fontId="0" fillId="0" borderId="33" xfId="0" applyNumberFormat="1" applyFont="1" applyBorder="1" applyAlignment="1">
      <alignment horizontal="center"/>
    </xf>
    <xf numFmtId="2" fontId="26" fillId="4" borderId="76" xfId="0" applyNumberFormat="1" applyFont="1" applyFill="1" applyBorder="1" applyAlignment="1">
      <alignment horizontal="center"/>
    </xf>
    <xf numFmtId="2" fontId="26" fillId="4" borderId="35" xfId="0" applyNumberFormat="1" applyFont="1" applyFill="1" applyBorder="1" applyAlignment="1">
      <alignment horizontal="center"/>
    </xf>
    <xf numFmtId="2" fontId="26" fillId="4" borderId="33" xfId="0" applyNumberFormat="1" applyFont="1" applyFill="1" applyBorder="1" applyAlignment="1">
      <alignment horizontal="center"/>
    </xf>
    <xf numFmtId="2" fontId="26" fillId="4" borderId="30" xfId="0" applyNumberFormat="1" applyFont="1" applyFill="1" applyBorder="1" applyAlignment="1">
      <alignment horizontal="center"/>
    </xf>
    <xf numFmtId="0" fontId="26" fillId="47" borderId="35" xfId="0" applyFont="1" applyFill="1" applyBorder="1"/>
    <xf numFmtId="3" fontId="26" fillId="47" borderId="35" xfId="0" applyNumberFormat="1" applyFont="1" applyFill="1" applyBorder="1"/>
    <xf numFmtId="0" fontId="26" fillId="5" borderId="75" xfId="0" applyFont="1" applyFill="1" applyBorder="1"/>
    <xf numFmtId="3" fontId="26" fillId="5" borderId="75" xfId="0" applyNumberFormat="1" applyFont="1" applyFill="1" applyBorder="1"/>
    <xf numFmtId="3" fontId="36" fillId="5" borderId="75" xfId="0" applyNumberFormat="1" applyFont="1" applyFill="1" applyBorder="1" applyAlignment="1">
      <alignment horizontal="center"/>
    </xf>
    <xf numFmtId="3" fontId="36" fillId="47" borderId="33" xfId="0" applyNumberFormat="1" applyFont="1" applyFill="1" applyBorder="1" applyAlignment="1">
      <alignment horizontal="center"/>
    </xf>
    <xf numFmtId="3" fontId="11" fillId="0" borderId="33" xfId="8" applyNumberFormat="1" applyFont="1" applyBorder="1" applyAlignment="1">
      <alignment horizontal="right" wrapText="1"/>
    </xf>
    <xf numFmtId="3" fontId="53" fillId="0" borderId="33" xfId="8" applyNumberFormat="1" applyFont="1" applyBorder="1" applyAlignment="1">
      <alignment horizontal="right"/>
    </xf>
    <xf numFmtId="0" fontId="11" fillId="0" borderId="34" xfId="0" applyFont="1" applyBorder="1" applyAlignment="1">
      <alignment horizontal="left"/>
    </xf>
    <xf numFmtId="0" fontId="11" fillId="0" borderId="51" xfId="0" applyFont="1" applyBorder="1"/>
    <xf numFmtId="0" fontId="11" fillId="0" borderId="52" xfId="0" applyFont="1" applyBorder="1"/>
    <xf numFmtId="3" fontId="11" fillId="0" borderId="34" xfId="0" applyNumberFormat="1" applyFont="1" applyBorder="1" applyAlignment="1">
      <alignment horizontal="left"/>
    </xf>
    <xf numFmtId="3" fontId="0" fillId="0" borderId="0" xfId="0" applyNumberFormat="1" applyBorder="1" applyAlignment="1">
      <alignment horizontal="center"/>
    </xf>
    <xf numFmtId="0" fontId="37" fillId="4" borderId="0" xfId="0" applyFont="1" applyFill="1" applyProtection="1">
      <protection locked="0"/>
    </xf>
    <xf numFmtId="0" fontId="37" fillId="4" borderId="0" xfId="0" applyFont="1" applyFill="1" applyAlignment="1" applyProtection="1">
      <alignment horizontal="center"/>
      <protection locked="0"/>
    </xf>
    <xf numFmtId="0" fontId="26" fillId="4" borderId="0" xfId="0" applyFont="1" applyFill="1" applyProtection="1">
      <protection locked="0"/>
    </xf>
    <xf numFmtId="0" fontId="32" fillId="2" borderId="36" xfId="0" applyFont="1" applyFill="1" applyBorder="1" applyAlignment="1" applyProtection="1">
      <alignment horizontal="left" vertical="center"/>
      <protection locked="0"/>
    </xf>
    <xf numFmtId="0" fontId="32" fillId="2" borderId="36" xfId="0" applyFont="1" applyFill="1" applyBorder="1" applyAlignment="1" applyProtection="1">
      <alignment horizontal="centerContinuous" vertical="center"/>
      <protection locked="0"/>
    </xf>
    <xf numFmtId="0" fontId="26" fillId="49" borderId="33" xfId="0" applyFont="1" applyFill="1" applyBorder="1" applyAlignment="1" applyProtection="1">
      <alignment horizontal="center"/>
      <protection locked="0"/>
    </xf>
    <xf numFmtId="0" fontId="26" fillId="4" borderId="34" xfId="0" applyFont="1" applyFill="1" applyBorder="1" applyProtection="1">
      <protection locked="0"/>
    </xf>
    <xf numFmtId="0" fontId="26" fillId="4" borderId="52" xfId="0" applyFont="1" applyFill="1" applyBorder="1" applyProtection="1">
      <protection locked="0"/>
    </xf>
    <xf numFmtId="0" fontId="26" fillId="4" borderId="0" xfId="0" applyFont="1" applyFill="1" applyAlignment="1" applyProtection="1">
      <alignment wrapText="1"/>
      <protection locked="0"/>
    </xf>
    <xf numFmtId="0" fontId="26" fillId="4" borderId="0" xfId="0" applyFont="1" applyFill="1" applyAlignment="1" applyProtection="1">
      <protection locked="0"/>
    </xf>
    <xf numFmtId="0" fontId="26" fillId="4" borderId="0" xfId="0" applyFont="1" applyFill="1" applyBorder="1" applyAlignment="1" applyProtection="1">
      <alignment vertical="center" wrapText="1"/>
      <protection locked="0"/>
    </xf>
    <xf numFmtId="0" fontId="26" fillId="4" borderId="0" xfId="0" applyFont="1" applyFill="1" applyBorder="1" applyAlignment="1" applyProtection="1">
      <alignment vertical="center"/>
      <protection locked="0"/>
    </xf>
    <xf numFmtId="0" fontId="26" fillId="4" borderId="0" xfId="0" applyFont="1" applyFill="1" applyAlignment="1" applyProtection="1">
      <alignment vertical="center"/>
      <protection locked="0"/>
    </xf>
    <xf numFmtId="0" fontId="55" fillId="4" borderId="0" xfId="0" applyFont="1" applyFill="1" applyProtection="1">
      <protection locked="0"/>
    </xf>
    <xf numFmtId="0" fontId="26" fillId="4" borderId="0" xfId="0" applyFont="1" applyFill="1" applyAlignment="1" applyProtection="1">
      <alignment vertical="center" wrapText="1"/>
      <protection locked="0"/>
    </xf>
    <xf numFmtId="0" fontId="26" fillId="0" borderId="0" xfId="0" applyFont="1" applyFill="1" applyProtection="1">
      <protection locked="0"/>
    </xf>
    <xf numFmtId="0" fontId="30" fillId="4" borderId="0" xfId="0" applyFont="1" applyFill="1" applyAlignment="1" applyProtection="1">
      <alignment horizontal="left"/>
      <protection locked="0"/>
    </xf>
    <xf numFmtId="0" fontId="42" fillId="4" borderId="0" xfId="0" applyFont="1" applyFill="1" applyProtection="1">
      <protection locked="0"/>
    </xf>
    <xf numFmtId="3" fontId="26" fillId="49" borderId="68" xfId="0" applyNumberFormat="1" applyFont="1" applyFill="1" applyBorder="1" applyAlignment="1" applyProtection="1">
      <alignment horizontal="center"/>
      <protection locked="0"/>
    </xf>
    <xf numFmtId="3" fontId="26" fillId="49" borderId="93" xfId="0" applyNumberFormat="1" applyFont="1" applyFill="1" applyBorder="1" applyAlignment="1" applyProtection="1">
      <alignment horizontal="center"/>
      <protection locked="0"/>
    </xf>
    <xf numFmtId="0" fontId="0" fillId="0" borderId="31"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3" fontId="0" fillId="0" borderId="31" xfId="0" applyNumberFormat="1" applyBorder="1" applyAlignment="1">
      <alignment horizontal="left"/>
    </xf>
    <xf numFmtId="0" fontId="0" fillId="0" borderId="7" xfId="0" applyBorder="1" applyAlignment="1">
      <alignment horizontal="left"/>
    </xf>
    <xf numFmtId="0" fontId="0" fillId="0" borderId="39" xfId="0" applyBorder="1" applyAlignment="1">
      <alignment horizontal="left"/>
    </xf>
    <xf numFmtId="0" fontId="0" fillId="0" borderId="45" xfId="0" applyBorder="1" applyAlignment="1">
      <alignment horizontal="left"/>
    </xf>
    <xf numFmtId="3" fontId="0" fillId="0" borderId="34" xfId="0" applyNumberFormat="1" applyBorder="1" applyAlignment="1">
      <alignment horizontal="left"/>
    </xf>
    <xf numFmtId="3" fontId="0" fillId="0" borderId="91" xfId="0" applyNumberFormat="1" applyBorder="1" applyAlignment="1">
      <alignment horizontal="left"/>
    </xf>
    <xf numFmtId="0" fontId="0" fillId="0" borderId="97" xfId="0" applyBorder="1" applyAlignment="1">
      <alignment horizontal="left"/>
    </xf>
    <xf numFmtId="0" fontId="0" fillId="0" borderId="92" xfId="0" applyBorder="1" applyAlignment="1">
      <alignment horizontal="left"/>
    </xf>
    <xf numFmtId="0" fontId="0" fillId="0" borderId="97" xfId="0" applyBorder="1"/>
    <xf numFmtId="3" fontId="11" fillId="0" borderId="36" xfId="0" applyNumberFormat="1" applyFont="1" applyBorder="1" applyAlignment="1">
      <alignment horizontal="left"/>
    </xf>
    <xf numFmtId="0" fontId="11" fillId="0" borderId="39" xfId="0" applyFont="1" applyBorder="1" applyAlignment="1">
      <alignment horizontal="left"/>
    </xf>
    <xf numFmtId="0" fontId="11" fillId="0" borderId="45" xfId="0" applyFont="1" applyBorder="1" applyAlignment="1">
      <alignment horizontal="left"/>
    </xf>
    <xf numFmtId="0" fontId="11" fillId="0" borderId="39" xfId="0" applyFont="1" applyBorder="1"/>
    <xf numFmtId="0" fontId="11" fillId="50" borderId="33" xfId="0" applyFont="1" applyFill="1" applyBorder="1" applyAlignment="1">
      <alignment horizontal="center" wrapText="1"/>
    </xf>
    <xf numFmtId="3" fontId="0" fillId="0" borderId="0" xfId="0" applyNumberFormat="1" applyBorder="1"/>
    <xf numFmtId="0" fontId="81" fillId="0" borderId="0" xfId="0" applyFont="1" applyFill="1"/>
    <xf numFmtId="0" fontId="0" fillId="44" borderId="0" xfId="0" applyFont="1" applyFill="1"/>
    <xf numFmtId="0" fontId="37" fillId="44" borderId="0" xfId="0" applyFont="1" applyFill="1" applyAlignment="1">
      <alignment horizontal="center"/>
    </xf>
    <xf numFmtId="0" fontId="37" fillId="44" borderId="0" xfId="0" applyFont="1" applyFill="1"/>
    <xf numFmtId="0" fontId="11" fillId="0" borderId="33" xfId="0" applyFont="1" applyBorder="1" applyAlignment="1">
      <alignment horizontal="right"/>
    </xf>
    <xf numFmtId="0" fontId="26" fillId="50" borderId="33" xfId="0" applyFont="1" applyFill="1" applyBorder="1"/>
    <xf numFmtId="0" fontId="0" fillId="0" borderId="0" xfId="0"/>
    <xf numFmtId="0" fontId="0" fillId="0" borderId="0" xfId="0"/>
    <xf numFmtId="0" fontId="0" fillId="54" borderId="0" xfId="0" applyFill="1"/>
    <xf numFmtId="0" fontId="113" fillId="0" borderId="0" xfId="0" applyFont="1"/>
    <xf numFmtId="0" fontId="26" fillId="55" borderId="0" xfId="0" applyFont="1" applyFill="1"/>
    <xf numFmtId="3" fontId="26" fillId="55" borderId="0" xfId="0" applyNumberFormat="1" applyFont="1" applyFill="1"/>
    <xf numFmtId="3" fontId="26" fillId="55" borderId="0" xfId="0" applyNumberFormat="1" applyFont="1" applyFill="1" applyAlignment="1">
      <alignment horizontal="right"/>
    </xf>
    <xf numFmtId="0" fontId="26" fillId="55" borderId="0" xfId="0" applyFont="1" applyFill="1" applyAlignment="1">
      <alignment horizontal="right"/>
    </xf>
    <xf numFmtId="0" fontId="0" fillId="0" borderId="0" xfId="0" applyAlignment="1"/>
    <xf numFmtId="0" fontId="0" fillId="0" borderId="0" xfId="0"/>
    <xf numFmtId="3" fontId="36" fillId="5" borderId="33" xfId="0" applyNumberFormat="1" applyFont="1" applyFill="1" applyBorder="1"/>
    <xf numFmtId="3" fontId="36" fillId="4" borderId="33" xfId="0" applyNumberFormat="1" applyFont="1" applyFill="1" applyBorder="1"/>
    <xf numFmtId="3" fontId="36" fillId="47" borderId="33" xfId="0" applyNumberFormat="1" applyFont="1" applyFill="1" applyBorder="1"/>
    <xf numFmtId="0" fontId="0" fillId="55" borderId="0" xfId="0" applyFill="1"/>
    <xf numFmtId="0" fontId="36" fillId="4" borderId="74" xfId="0" applyFont="1" applyFill="1" applyBorder="1" applyAlignment="1">
      <alignment horizontal="center"/>
    </xf>
    <xf numFmtId="0" fontId="26" fillId="4" borderId="74" xfId="0" applyFont="1" applyFill="1" applyBorder="1"/>
    <xf numFmtId="0" fontId="0" fillId="0" borderId="0" xfId="0" applyBorder="1" applyAlignment="1">
      <alignment horizontal="right"/>
    </xf>
    <xf numFmtId="3" fontId="36" fillId="4" borderId="75" xfId="0" applyNumberFormat="1" applyFont="1" applyFill="1" applyBorder="1"/>
    <xf numFmtId="3" fontId="26" fillId="4" borderId="75" xfId="0" applyNumberFormat="1" applyFont="1" applyFill="1" applyBorder="1"/>
    <xf numFmtId="0" fontId="11" fillId="6" borderId="0" xfId="0" applyFont="1" applyFill="1" applyAlignment="1">
      <alignment horizontal="right"/>
    </xf>
    <xf numFmtId="0" fontId="11" fillId="6" borderId="0" xfId="0" applyFont="1" applyFill="1" applyAlignment="1">
      <alignment horizontal="center"/>
    </xf>
    <xf numFmtId="0" fontId="11" fillId="3" borderId="64" xfId="0" applyFont="1" applyFill="1" applyBorder="1" applyAlignment="1">
      <alignment horizontal="center"/>
    </xf>
    <xf numFmtId="0" fontId="11" fillId="3" borderId="74" xfId="0" applyFont="1" applyFill="1" applyBorder="1" applyAlignment="1">
      <alignment horizontal="center"/>
    </xf>
    <xf numFmtId="0" fontId="11" fillId="3" borderId="67" xfId="0" applyFont="1" applyFill="1"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0" fillId="0" borderId="69" xfId="0" applyBorder="1" applyAlignment="1">
      <alignment horizontal="center"/>
    </xf>
    <xf numFmtId="0" fontId="0" fillId="0" borderId="75" xfId="0" applyBorder="1" applyAlignment="1">
      <alignment horizontal="center"/>
    </xf>
    <xf numFmtId="0" fontId="26" fillId="0" borderId="0" xfId="0" applyFont="1" applyFill="1" applyBorder="1" applyAlignment="1">
      <alignment horizontal="right"/>
    </xf>
    <xf numFmtId="0" fontId="0" fillId="56" borderId="1" xfId="0" applyFill="1" applyBorder="1"/>
    <xf numFmtId="0" fontId="11" fillId="56" borderId="8" xfId="0" applyFont="1" applyFill="1" applyBorder="1" applyAlignment="1">
      <alignment horizontal="right"/>
    </xf>
    <xf numFmtId="0" fontId="26" fillId="0" borderId="5" xfId="0" applyFont="1" applyFill="1" applyBorder="1" applyAlignment="1">
      <alignment horizontal="right"/>
    </xf>
    <xf numFmtId="0" fontId="11" fillId="3" borderId="33" xfId="0" applyFont="1" applyFill="1" applyBorder="1" applyAlignment="1">
      <alignment horizontal="center"/>
    </xf>
    <xf numFmtId="0" fontId="11" fillId="3" borderId="33" xfId="0" applyFont="1" applyFill="1" applyBorder="1" applyAlignment="1">
      <alignment horizontal="center" wrapText="1"/>
    </xf>
    <xf numFmtId="3" fontId="36" fillId="4" borderId="0" xfId="0" applyNumberFormat="1" applyFont="1" applyFill="1" applyBorder="1"/>
    <xf numFmtId="0" fontId="0" fillId="11" borderId="33" xfId="0" applyFill="1" applyBorder="1" applyAlignment="1">
      <alignment horizontal="center"/>
    </xf>
    <xf numFmtId="3" fontId="0" fillId="11" borderId="33" xfId="0" applyNumberFormat="1" applyFill="1" applyBorder="1" applyAlignment="1">
      <alignment horizontal="center"/>
    </xf>
    <xf numFmtId="0" fontId="0" fillId="7" borderId="33" xfId="0" applyFill="1" applyBorder="1" applyAlignment="1">
      <alignment horizontal="center"/>
    </xf>
    <xf numFmtId="0" fontId="43" fillId="0" borderId="0" xfId="0" applyFont="1" applyFill="1" applyAlignment="1">
      <alignment horizontal="left" wrapText="1"/>
    </xf>
    <xf numFmtId="9" fontId="53" fillId="0" borderId="33" xfId="2" applyFont="1" applyBorder="1" applyAlignment="1">
      <alignment horizontal="right"/>
    </xf>
    <xf numFmtId="3" fontId="36" fillId="49" borderId="33" xfId="0" applyNumberFormat="1" applyFont="1" applyFill="1" applyBorder="1" applyAlignment="1" applyProtection="1">
      <alignment horizontal="center"/>
      <protection locked="0"/>
    </xf>
    <xf numFmtId="3" fontId="26" fillId="49" borderId="77" xfId="0" applyNumberFormat="1" applyFont="1" applyFill="1" applyBorder="1" applyAlignment="1" applyProtection="1">
      <alignment horizontal="center"/>
      <protection locked="0"/>
    </xf>
    <xf numFmtId="14" fontId="0" fillId="0" borderId="33" xfId="0" applyNumberFormat="1" applyBorder="1" applyAlignment="1">
      <alignment horizontal="center"/>
    </xf>
    <xf numFmtId="0" fontId="96" fillId="4" borderId="0" xfId="1" applyFont="1" applyFill="1" applyBorder="1" applyAlignment="1" applyProtection="1">
      <alignment horizontal="right"/>
    </xf>
    <xf numFmtId="3" fontId="36" fillId="49" borderId="65" xfId="0" applyNumberFormat="1" applyFont="1" applyFill="1" applyBorder="1" applyAlignment="1" applyProtection="1">
      <alignment horizontal="center"/>
      <protection locked="0"/>
    </xf>
    <xf numFmtId="3" fontId="36" fillId="49" borderId="53" xfId="0" applyNumberFormat="1" applyFont="1" applyFill="1" applyBorder="1" applyAlignment="1" applyProtection="1">
      <alignment horizontal="center"/>
      <protection locked="0"/>
    </xf>
    <xf numFmtId="3" fontId="36" fillId="49" borderId="94" xfId="0" applyNumberFormat="1" applyFont="1" applyFill="1" applyBorder="1" applyAlignment="1" applyProtection="1">
      <alignment horizontal="center"/>
      <protection locked="0"/>
    </xf>
    <xf numFmtId="0" fontId="26" fillId="49" borderId="38" xfId="0" applyFont="1" applyFill="1" applyBorder="1" applyAlignment="1" applyProtection="1">
      <alignment horizontal="center"/>
      <protection locked="0"/>
    </xf>
    <xf numFmtId="0" fontId="11" fillId="6" borderId="34" xfId="0" applyFont="1" applyFill="1" applyBorder="1" applyAlignment="1">
      <alignment horizontal="center" wrapText="1"/>
    </xf>
    <xf numFmtId="0" fontId="0" fillId="0" borderId="35" xfId="0" applyFont="1" applyBorder="1"/>
    <xf numFmtId="3" fontId="0" fillId="0" borderId="35" xfId="0" applyNumberFormat="1" applyFont="1" applyBorder="1" applyAlignment="1">
      <alignment horizontal="center"/>
    </xf>
    <xf numFmtId="0" fontId="11" fillId="6" borderId="34" xfId="0" applyFont="1" applyFill="1" applyBorder="1" applyAlignment="1">
      <alignment horizontal="centerContinuous" wrapText="1"/>
    </xf>
    <xf numFmtId="0" fontId="11" fillId="6" borderId="52" xfId="0" applyFont="1" applyFill="1" applyBorder="1" applyAlignment="1">
      <alignment horizontal="centerContinuous" wrapText="1"/>
    </xf>
    <xf numFmtId="3" fontId="11" fillId="0" borderId="33" xfId="0" applyNumberFormat="1" applyFont="1" applyBorder="1" applyAlignment="1">
      <alignment horizontal="center"/>
    </xf>
    <xf numFmtId="3" fontId="11" fillId="0" borderId="35" xfId="0" applyNumberFormat="1" applyFont="1" applyBorder="1" applyAlignment="1">
      <alignment horizontal="center"/>
    </xf>
    <xf numFmtId="3" fontId="11" fillId="0" borderId="53" xfId="0" applyNumberFormat="1" applyFont="1" applyBorder="1" applyAlignment="1">
      <alignment horizontal="center"/>
    </xf>
    <xf numFmtId="0" fontId="26" fillId="0" borderId="0" xfId="0" applyFont="1" applyAlignment="1">
      <alignment horizontal="center"/>
    </xf>
    <xf numFmtId="0" fontId="26" fillId="0" borderId="0" xfId="0" applyFont="1" applyBorder="1"/>
    <xf numFmtId="0" fontId="0" fillId="0" borderId="66" xfId="0" applyBorder="1" applyAlignment="1">
      <alignment horizontal="center"/>
    </xf>
    <xf numFmtId="37" fontId="0" fillId="0" borderId="34" xfId="8" applyNumberFormat="1" applyFont="1" applyBorder="1" applyAlignment="1">
      <alignment horizontal="left" vertical="top"/>
    </xf>
    <xf numFmtId="169" fontId="0" fillId="0" borderId="0" xfId="8" applyNumberFormat="1" applyFont="1" applyBorder="1"/>
    <xf numFmtId="0" fontId="0" fillId="0" borderId="33" xfId="0" applyBorder="1" applyAlignment="1">
      <alignment wrapText="1"/>
    </xf>
    <xf numFmtId="0" fontId="0" fillId="0" borderId="33" xfId="0" applyBorder="1" applyAlignment="1">
      <alignment horizontal="center" vertical="center"/>
    </xf>
    <xf numFmtId="14" fontId="0" fillId="0" borderId="33" xfId="0" applyNumberFormat="1" applyBorder="1" applyAlignment="1">
      <alignment horizontal="center" vertical="center"/>
    </xf>
    <xf numFmtId="0" fontId="11" fillId="0" borderId="33" xfId="0" applyFont="1" applyBorder="1" applyAlignment="1">
      <alignment horizontal="center" vertical="center" wrapText="1"/>
    </xf>
    <xf numFmtId="0" fontId="11" fillId="0" borderId="33" xfId="0" applyFont="1" applyBorder="1" applyAlignment="1">
      <alignment horizontal="center" vertical="center"/>
    </xf>
    <xf numFmtId="0" fontId="11" fillId="0" borderId="33" xfId="0" applyFont="1" applyBorder="1" applyAlignment="1">
      <alignment vertical="center"/>
    </xf>
    <xf numFmtId="0" fontId="0" fillId="0" borderId="0" xfId="0"/>
    <xf numFmtId="14" fontId="0" fillId="0" borderId="0" xfId="0" applyNumberFormat="1" applyBorder="1" applyAlignment="1">
      <alignment horizontal="left"/>
    </xf>
    <xf numFmtId="0" fontId="44" fillId="0" borderId="0" xfId="0" applyFont="1" applyBorder="1"/>
    <xf numFmtId="3" fontId="26" fillId="0" borderId="0" xfId="0" applyNumberFormat="1" applyFont="1" applyBorder="1" applyAlignment="1">
      <alignment horizontal="right"/>
    </xf>
    <xf numFmtId="3" fontId="36" fillId="0" borderId="0" xfId="0" applyNumberFormat="1" applyFont="1" applyBorder="1" applyAlignment="1">
      <alignment horizontal="right"/>
    </xf>
    <xf numFmtId="0" fontId="36" fillId="0" borderId="0" xfId="0" applyFont="1" applyBorder="1"/>
    <xf numFmtId="0" fontId="26" fillId="0" borderId="0" xfId="0" applyFont="1" applyBorder="1" applyAlignment="1">
      <alignment horizontal="right"/>
    </xf>
    <xf numFmtId="3" fontId="36" fillId="0" borderId="0" xfId="0" applyNumberFormat="1" applyFont="1" applyBorder="1" applyAlignment="1">
      <alignment horizontal="right" vertical="top"/>
    </xf>
    <xf numFmtId="3" fontId="26" fillId="0" borderId="0" xfId="0" applyNumberFormat="1" applyFont="1" applyBorder="1"/>
    <xf numFmtId="9" fontId="26" fillId="0" borderId="0" xfId="2" applyFont="1" applyBorder="1"/>
    <xf numFmtId="9" fontId="26" fillId="0" borderId="0" xfId="0" applyNumberFormat="1" applyFont="1" applyBorder="1"/>
    <xf numFmtId="3" fontId="0" fillId="0" borderId="0" xfId="0" applyNumberFormat="1" applyBorder="1" applyAlignment="1">
      <alignment horizontal="left"/>
    </xf>
    <xf numFmtId="9" fontId="26" fillId="0" borderId="0" xfId="0" applyNumberFormat="1" applyFont="1" applyFill="1" applyBorder="1"/>
    <xf numFmtId="0" fontId="26" fillId="0" borderId="0" xfId="0" applyFont="1" applyFill="1" applyBorder="1"/>
    <xf numFmtId="0" fontId="0" fillId="0" borderId="0" xfId="0"/>
    <xf numFmtId="0" fontId="0" fillId="0" borderId="33" xfId="0" quotePrefix="1" applyBorder="1" applyAlignment="1">
      <alignment wrapText="1"/>
    </xf>
    <xf numFmtId="0" fontId="42" fillId="0" borderId="0" xfId="0" applyFont="1" applyBorder="1"/>
    <xf numFmtId="0" fontId="4" fillId="4" borderId="39" xfId="0" applyFont="1" applyFill="1" applyBorder="1" applyProtection="1">
      <protection locked="0"/>
    </xf>
    <xf numFmtId="0" fontId="26" fillId="0" borderId="0" xfId="0" applyFont="1" applyBorder="1" applyAlignment="1">
      <alignment horizontal="right" vertical="center"/>
    </xf>
    <xf numFmtId="0" fontId="26" fillId="0" borderId="0" xfId="0" applyFont="1" applyBorder="1" applyAlignment="1">
      <alignment horizontal="right" vertical="top"/>
    </xf>
    <xf numFmtId="0" fontId="26" fillId="0" borderId="0" xfId="0" applyFont="1" applyBorder="1" applyAlignment="1">
      <alignment horizontal="left" vertical="center"/>
    </xf>
    <xf numFmtId="0" fontId="0" fillId="0" borderId="34" xfId="0" applyBorder="1" applyAlignment="1">
      <alignment horizontal="center"/>
    </xf>
    <xf numFmtId="0" fontId="36" fillId="4" borderId="0" xfId="0" applyFont="1" applyFill="1" applyBorder="1" applyAlignment="1" applyProtection="1">
      <alignment horizontal="left"/>
      <protection locked="0"/>
    </xf>
    <xf numFmtId="0" fontId="26" fillId="4" borderId="0" xfId="0" applyFont="1" applyFill="1" applyBorder="1" applyAlignment="1" applyProtection="1">
      <alignment horizontal="left" vertical="center"/>
      <protection locked="0"/>
    </xf>
    <xf numFmtId="14" fontId="36" fillId="49" borderId="33" xfId="0" applyNumberFormat="1" applyFont="1" applyFill="1" applyBorder="1" applyAlignment="1" applyProtection="1">
      <alignment horizontal="left"/>
      <protection locked="0"/>
    </xf>
    <xf numFmtId="0" fontId="29" fillId="4" borderId="0" xfId="0" applyFont="1" applyFill="1" applyAlignment="1" applyProtection="1">
      <alignment horizontal="left"/>
      <protection locked="0"/>
    </xf>
    <xf numFmtId="0" fontId="36" fillId="49" borderId="33" xfId="0" applyFont="1" applyFill="1" applyBorder="1" applyAlignment="1" applyProtection="1">
      <alignment horizontal="center" wrapText="1"/>
      <protection locked="0"/>
    </xf>
    <xf numFmtId="3" fontId="26" fillId="49" borderId="68" xfId="0" applyNumberFormat="1" applyFont="1" applyFill="1" applyBorder="1" applyAlignment="1" applyProtection="1">
      <alignment horizontal="center" vertical="top"/>
      <protection locked="0"/>
    </xf>
    <xf numFmtId="3" fontId="26" fillId="49" borderId="33" xfId="0" applyNumberFormat="1" applyFont="1" applyFill="1" applyBorder="1" applyAlignment="1" applyProtection="1">
      <alignment horizontal="left" vertical="top" wrapText="1"/>
      <protection locked="0"/>
    </xf>
    <xf numFmtId="14" fontId="36" fillId="49" borderId="65" xfId="0" applyNumberFormat="1" applyFont="1" applyFill="1" applyBorder="1" applyAlignment="1" applyProtection="1">
      <alignment horizontal="center" wrapText="1"/>
      <protection locked="0"/>
    </xf>
    <xf numFmtId="3" fontId="26" fillId="49" borderId="69" xfId="0" applyNumberFormat="1" applyFont="1" applyFill="1" applyBorder="1" applyAlignment="1" applyProtection="1">
      <alignment horizontal="center" vertical="top"/>
      <protection locked="0"/>
    </xf>
    <xf numFmtId="3" fontId="26" fillId="49" borderId="75" xfId="0" applyNumberFormat="1" applyFont="1" applyFill="1" applyBorder="1" applyAlignment="1" applyProtection="1">
      <alignment horizontal="left" vertical="top" wrapText="1"/>
      <protection locked="0"/>
    </xf>
    <xf numFmtId="0" fontId="36" fillId="49" borderId="75" xfId="0" applyFont="1" applyFill="1" applyBorder="1" applyAlignment="1" applyProtection="1">
      <alignment horizontal="center" wrapText="1"/>
      <protection locked="0"/>
    </xf>
    <xf numFmtId="14" fontId="36" fillId="49" borderId="66" xfId="0" applyNumberFormat="1" applyFont="1" applyFill="1" applyBorder="1" applyAlignment="1" applyProtection="1">
      <alignment horizontal="center" wrapText="1"/>
      <protection locked="0"/>
    </xf>
    <xf numFmtId="3" fontId="26" fillId="49" borderId="33" xfId="0" applyNumberFormat="1" applyFont="1" applyFill="1" applyBorder="1" applyAlignment="1" applyProtection="1">
      <alignment horizontal="center"/>
      <protection locked="0"/>
    </xf>
    <xf numFmtId="0" fontId="26" fillId="49" borderId="68" xfId="0" applyFont="1" applyFill="1" applyBorder="1" applyAlignment="1" applyProtection="1">
      <alignment horizontal="center"/>
      <protection locked="0"/>
    </xf>
    <xf numFmtId="0" fontId="26" fillId="49" borderId="51" xfId="0" applyFont="1" applyFill="1" applyBorder="1" applyAlignment="1" applyProtection="1">
      <alignment horizontal="center"/>
      <protection locked="0"/>
    </xf>
    <xf numFmtId="3" fontId="26" fillId="49" borderId="52" xfId="0" applyNumberFormat="1" applyFont="1" applyFill="1" applyBorder="1" applyAlignment="1" applyProtection="1">
      <alignment horizontal="center"/>
      <protection locked="0"/>
    </xf>
    <xf numFmtId="3" fontId="26" fillId="49" borderId="53" xfId="0" applyNumberFormat="1" applyFont="1" applyFill="1" applyBorder="1" applyAlignment="1" applyProtection="1">
      <alignment horizontal="center"/>
      <protection locked="0"/>
    </xf>
    <xf numFmtId="3" fontId="26" fillId="49" borderId="83" xfId="0" applyNumberFormat="1" applyFont="1" applyFill="1" applyBorder="1" applyAlignment="1" applyProtection="1">
      <alignment horizontal="center"/>
      <protection locked="0"/>
    </xf>
    <xf numFmtId="0" fontId="26" fillId="49" borderId="33" xfId="0" applyNumberFormat="1" applyFont="1" applyFill="1" applyBorder="1" applyAlignment="1" applyProtection="1">
      <alignment horizontal="center"/>
      <protection locked="0"/>
    </xf>
    <xf numFmtId="0" fontId="32" fillId="2" borderId="33" xfId="0" applyFont="1" applyFill="1" applyBorder="1" applyAlignment="1" applyProtection="1">
      <alignment horizontal="center"/>
    </xf>
    <xf numFmtId="3" fontId="26" fillId="10" borderId="33" xfId="0" applyNumberFormat="1" applyFont="1" applyFill="1" applyBorder="1" applyAlignment="1" applyProtection="1">
      <alignment horizontal="center"/>
    </xf>
    <xf numFmtId="3" fontId="26" fillId="10" borderId="65" xfId="0" applyNumberFormat="1" applyFont="1" applyFill="1" applyBorder="1" applyAlignment="1" applyProtection="1">
      <alignment horizontal="center"/>
    </xf>
    <xf numFmtId="3" fontId="26" fillId="10" borderId="53" xfId="0" applyNumberFormat="1" applyFont="1" applyFill="1" applyBorder="1" applyAlignment="1" applyProtection="1">
      <alignment horizontal="center"/>
    </xf>
    <xf numFmtId="3" fontId="26" fillId="10" borderId="94" xfId="0" applyNumberFormat="1" applyFont="1" applyFill="1" applyBorder="1" applyAlignment="1" applyProtection="1">
      <alignment horizontal="center"/>
    </xf>
    <xf numFmtId="0" fontId="26" fillId="9" borderId="24" xfId="0" applyFont="1" applyFill="1" applyBorder="1" applyAlignment="1" applyProtection="1">
      <alignment horizontal="center"/>
    </xf>
    <xf numFmtId="3" fontId="26" fillId="10" borderId="83" xfId="0" applyNumberFormat="1" applyFont="1" applyFill="1" applyBorder="1" applyAlignment="1" applyProtection="1">
      <alignment horizontal="center"/>
    </xf>
    <xf numFmtId="3" fontId="36" fillId="5" borderId="21" xfId="0" applyNumberFormat="1" applyFont="1" applyFill="1" applyBorder="1" applyAlignment="1" applyProtection="1">
      <alignment horizontal="center"/>
    </xf>
    <xf numFmtId="0" fontId="26" fillId="10" borderId="83" xfId="0" applyNumberFormat="1" applyFont="1" applyFill="1" applyBorder="1" applyAlignment="1" applyProtection="1">
      <alignment horizontal="center"/>
    </xf>
    <xf numFmtId="0" fontId="26" fillId="4" borderId="0" xfId="0" applyFont="1" applyFill="1" applyBorder="1" applyAlignment="1" applyProtection="1">
      <alignment horizontal="center"/>
    </xf>
    <xf numFmtId="0" fontId="26" fillId="4" borderId="0" xfId="0" applyFont="1" applyFill="1" applyAlignment="1" applyProtection="1">
      <alignment horizontal="center"/>
    </xf>
    <xf numFmtId="0" fontId="78" fillId="4" borderId="0" xfId="0" applyFont="1" applyFill="1" applyAlignment="1" applyProtection="1"/>
    <xf numFmtId="0" fontId="50" fillId="0" borderId="0" xfId="0" applyFont="1" applyFill="1" applyBorder="1" applyAlignment="1" applyProtection="1">
      <alignment horizontal="center" wrapText="1"/>
    </xf>
    <xf numFmtId="3" fontId="26" fillId="4" borderId="0" xfId="0" applyNumberFormat="1" applyFont="1" applyFill="1" applyBorder="1" applyAlignment="1" applyProtection="1">
      <alignment horizontal="center"/>
    </xf>
    <xf numFmtId="0" fontId="26" fillId="4" borderId="0" xfId="0" applyFont="1" applyFill="1" applyBorder="1" applyProtection="1"/>
    <xf numFmtId="0" fontId="28" fillId="4" borderId="0" xfId="0" applyFont="1" applyFill="1" applyBorder="1" applyAlignment="1" applyProtection="1"/>
    <xf numFmtId="0" fontId="36" fillId="4" borderId="0" xfId="0" applyFont="1" applyFill="1" applyBorder="1" applyAlignment="1" applyProtection="1"/>
    <xf numFmtId="0" fontId="26" fillId="4" borderId="0" xfId="0" applyFont="1" applyFill="1" applyBorder="1" applyAlignment="1" applyProtection="1">
      <alignment horizontal="left"/>
    </xf>
    <xf numFmtId="0" fontId="36" fillId="4" borderId="0" xfId="0" applyFont="1" applyFill="1" applyAlignment="1" applyProtection="1"/>
    <xf numFmtId="0" fontId="78" fillId="4" borderId="0" xfId="0" applyFont="1" applyFill="1" applyAlignment="1" applyProtection="1">
      <alignment vertical="top"/>
    </xf>
    <xf numFmtId="0" fontId="36" fillId="4" borderId="0" xfId="0" applyFont="1" applyFill="1" applyBorder="1" applyAlignment="1" applyProtection="1">
      <alignment horizontal="left"/>
    </xf>
    <xf numFmtId="0" fontId="36" fillId="4" borderId="0" xfId="0" applyFont="1" applyFill="1" applyBorder="1" applyAlignment="1" applyProtection="1">
      <alignment horizontal="center"/>
    </xf>
    <xf numFmtId="0" fontId="36" fillId="4" borderId="0" xfId="0" applyFont="1" applyFill="1" applyBorder="1" applyAlignment="1" applyProtection="1">
      <alignment wrapText="1"/>
    </xf>
    <xf numFmtId="0" fontId="36" fillId="4" borderId="0" xfId="0" applyFont="1" applyFill="1" applyBorder="1" applyAlignment="1" applyProtection="1">
      <alignment horizontal="center" wrapText="1"/>
    </xf>
    <xf numFmtId="0" fontId="42" fillId="4" borderId="0" xfId="0" applyFont="1" applyFill="1" applyBorder="1" applyAlignment="1" applyProtection="1">
      <alignment horizontal="left"/>
    </xf>
    <xf numFmtId="0" fontId="26" fillId="4" borderId="0" xfId="0" applyFont="1" applyFill="1" applyBorder="1" applyAlignment="1" applyProtection="1"/>
    <xf numFmtId="0" fontId="37" fillId="4" borderId="0" xfId="0" applyFont="1" applyFill="1" applyProtection="1"/>
    <xf numFmtId="0" fontId="37" fillId="4" borderId="0" xfId="0" applyFont="1" applyFill="1" applyAlignment="1" applyProtection="1">
      <alignment horizontal="center"/>
    </xf>
    <xf numFmtId="0" fontId="37" fillId="4" borderId="0" xfId="0" applyFont="1" applyFill="1" applyAlignment="1" applyProtection="1">
      <alignment horizontal="center" wrapText="1"/>
    </xf>
    <xf numFmtId="0" fontId="26" fillId="4" borderId="0" xfId="0" applyFont="1" applyFill="1" applyProtection="1"/>
    <xf numFmtId="0" fontId="36" fillId="4" borderId="0" xfId="0" applyFont="1" applyFill="1" applyBorder="1" applyProtection="1"/>
    <xf numFmtId="0" fontId="36" fillId="4" borderId="0" xfId="0" applyFont="1" applyFill="1" applyProtection="1"/>
    <xf numFmtId="0" fontId="26" fillId="4" borderId="0" xfId="0" applyFont="1" applyFill="1" applyBorder="1" applyAlignment="1" applyProtection="1">
      <alignment horizontal="center" wrapText="1"/>
    </xf>
    <xf numFmtId="0" fontId="26" fillId="4" borderId="39" xfId="0" applyFont="1" applyFill="1" applyBorder="1" applyProtection="1"/>
    <xf numFmtId="0" fontId="26" fillId="4" borderId="39" xfId="0" applyFont="1" applyFill="1" applyBorder="1" applyAlignment="1" applyProtection="1">
      <alignment horizontal="center" wrapText="1"/>
    </xf>
    <xf numFmtId="0" fontId="26" fillId="49" borderId="33" xfId="0" applyFont="1" applyFill="1" applyBorder="1" applyAlignment="1" applyProtection="1">
      <alignment horizontal="center"/>
    </xf>
    <xf numFmtId="0" fontId="26" fillId="4" borderId="0" xfId="0" applyFont="1" applyFill="1" applyAlignment="1" applyProtection="1">
      <alignment horizontal="left"/>
    </xf>
    <xf numFmtId="0" fontId="26" fillId="7" borderId="33" xfId="0" applyFont="1" applyFill="1" applyBorder="1" applyAlignment="1" applyProtection="1">
      <alignment horizontal="center"/>
    </xf>
    <xf numFmtId="0" fontId="26" fillId="4" borderId="0" xfId="0" applyFont="1" applyFill="1" applyAlignment="1" applyProtection="1">
      <alignment wrapText="1"/>
    </xf>
    <xf numFmtId="0" fontId="26" fillId="4" borderId="51" xfId="0" applyFont="1" applyFill="1" applyBorder="1" applyProtection="1"/>
    <xf numFmtId="0" fontId="26" fillId="4" borderId="52" xfId="0" applyFont="1" applyFill="1" applyBorder="1" applyAlignment="1" applyProtection="1">
      <alignment horizontal="center" wrapText="1"/>
    </xf>
    <xf numFmtId="0" fontId="26" fillId="4" borderId="0" xfId="0" applyFont="1" applyFill="1" applyAlignment="1" applyProtection="1">
      <alignment horizontal="center" wrapText="1"/>
    </xf>
    <xf numFmtId="0" fontId="26" fillId="10" borderId="33" xfId="0" applyFont="1" applyFill="1" applyBorder="1" applyAlignment="1" applyProtection="1">
      <alignment horizontal="center"/>
    </xf>
    <xf numFmtId="0" fontId="26" fillId="4" borderId="0" xfId="0" applyFont="1" applyFill="1" applyAlignment="1" applyProtection="1">
      <alignment horizontal="left" vertical="top" wrapText="1"/>
    </xf>
    <xf numFmtId="0" fontId="43" fillId="6" borderId="0" xfId="0" applyFont="1" applyFill="1" applyProtection="1"/>
    <xf numFmtId="0" fontId="43" fillId="6" borderId="0" xfId="0" applyFont="1" applyFill="1" applyAlignment="1" applyProtection="1"/>
    <xf numFmtId="0" fontId="43" fillId="6" borderId="0" xfId="0" applyFont="1" applyFill="1" applyAlignment="1" applyProtection="1">
      <alignment horizontal="center"/>
    </xf>
    <xf numFmtId="0" fontId="28" fillId="4" borderId="0" xfId="0" applyFont="1" applyFill="1" applyAlignment="1" applyProtection="1"/>
    <xf numFmtId="0" fontId="26" fillId="4" borderId="0" xfId="0" applyFont="1" applyFill="1" applyAlignment="1" applyProtection="1"/>
    <xf numFmtId="0" fontId="36" fillId="4" borderId="0" xfId="0" applyFont="1" applyFill="1" applyAlignment="1" applyProtection="1">
      <alignment horizontal="center"/>
    </xf>
    <xf numFmtId="0" fontId="26" fillId="4" borderId="0" xfId="0" applyFont="1" applyFill="1" applyBorder="1" applyAlignment="1" applyProtection="1">
      <alignment vertical="center" wrapText="1"/>
    </xf>
    <xf numFmtId="0" fontId="26" fillId="4" borderId="0" xfId="0" applyFont="1" applyFill="1" applyBorder="1" applyAlignment="1" applyProtection="1">
      <alignment vertical="center"/>
    </xf>
    <xf numFmtId="3" fontId="26" fillId="7" borderId="68" xfId="4" applyNumberFormat="1" applyFont="1" applyFill="1" applyBorder="1" applyAlignment="1" applyProtection="1">
      <alignment horizontal="center" vertical="center" wrapText="1"/>
    </xf>
    <xf numFmtId="3" fontId="26" fillId="7" borderId="33" xfId="4" applyNumberFormat="1" applyFont="1" applyFill="1" applyBorder="1" applyAlignment="1" applyProtection="1">
      <alignment horizontal="center" vertical="center" wrapText="1"/>
    </xf>
    <xf numFmtId="3" fontId="26" fillId="10" borderId="33" xfId="0" applyNumberFormat="1" applyFont="1" applyFill="1" applyBorder="1" applyAlignment="1" applyProtection="1">
      <alignment horizontal="center" vertical="center"/>
    </xf>
    <xf numFmtId="3" fontId="26" fillId="7" borderId="52" xfId="4" applyNumberFormat="1" applyFont="1" applyFill="1" applyBorder="1" applyAlignment="1" applyProtection="1">
      <alignment horizontal="center" vertical="center" wrapText="1"/>
    </xf>
    <xf numFmtId="3" fontId="26" fillId="10" borderId="53" xfId="0" applyNumberFormat="1" applyFont="1" applyFill="1" applyBorder="1" applyAlignment="1" applyProtection="1">
      <alignment horizontal="center" vertical="center"/>
    </xf>
    <xf numFmtId="3" fontId="36" fillId="10" borderId="21" xfId="0" applyNumberFormat="1" applyFont="1" applyFill="1" applyBorder="1" applyAlignment="1" applyProtection="1">
      <alignment horizontal="center" vertical="center"/>
    </xf>
    <xf numFmtId="0" fontId="26" fillId="4" borderId="0" xfId="0" applyFont="1" applyFill="1" applyAlignment="1" applyProtection="1">
      <alignment vertical="center"/>
    </xf>
    <xf numFmtId="3" fontId="26" fillId="10" borderId="21" xfId="0" applyNumberFormat="1" applyFont="1" applyFill="1" applyBorder="1" applyAlignment="1" applyProtection="1">
      <alignment horizontal="center" vertical="center"/>
    </xf>
    <xf numFmtId="0" fontId="26" fillId="4" borderId="0" xfId="5" applyFont="1" applyFill="1" applyBorder="1" applyAlignment="1" applyProtection="1">
      <alignment vertical="center" wrapText="1"/>
    </xf>
    <xf numFmtId="0" fontId="26" fillId="4" borderId="0" xfId="4" applyFont="1" applyFill="1" applyBorder="1" applyAlignment="1" applyProtection="1">
      <alignment horizontal="center" vertical="center" wrapText="1"/>
    </xf>
    <xf numFmtId="0" fontId="26" fillId="4" borderId="0" xfId="4" applyFont="1" applyFill="1" applyBorder="1" applyAlignment="1" applyProtection="1">
      <alignment vertical="center" wrapText="1"/>
    </xf>
    <xf numFmtId="0" fontId="26" fillId="4" borderId="0" xfId="0" applyFont="1" applyFill="1" applyBorder="1" applyAlignment="1" applyProtection="1">
      <alignment horizontal="center" vertical="center"/>
    </xf>
    <xf numFmtId="0" fontId="36" fillId="4" borderId="0" xfId="5" applyFont="1" applyFill="1" applyBorder="1" applyAlignment="1" applyProtection="1">
      <alignment vertical="center" wrapText="1"/>
    </xf>
    <xf numFmtId="0" fontId="55" fillId="4" borderId="0" xfId="0" applyFont="1" applyFill="1" applyProtection="1"/>
    <xf numFmtId="0" fontId="26" fillId="4" borderId="0" xfId="5" applyFont="1" applyFill="1" applyBorder="1" applyAlignment="1" applyProtection="1">
      <alignment vertical="center"/>
    </xf>
    <xf numFmtId="0" fontId="26" fillId="4" borderId="0" xfId="4" applyFont="1" applyFill="1" applyAlignment="1" applyProtection="1">
      <alignment horizontal="center"/>
    </xf>
    <xf numFmtId="0" fontId="26" fillId="4" borderId="0" xfId="4" applyFont="1" applyFill="1" applyAlignment="1" applyProtection="1"/>
    <xf numFmtId="0" fontId="26" fillId="4" borderId="0" xfId="5" applyFont="1" applyFill="1" applyBorder="1" applyAlignment="1" applyProtection="1"/>
    <xf numFmtId="0" fontId="26" fillId="4" borderId="0" xfId="4" applyFont="1" applyFill="1" applyAlignment="1" applyProtection="1">
      <alignment horizontal="center" wrapText="1"/>
    </xf>
    <xf numFmtId="0" fontId="26" fillId="4" borderId="0" xfId="4" applyFont="1" applyFill="1" applyAlignment="1" applyProtection="1">
      <alignment wrapText="1"/>
    </xf>
    <xf numFmtId="0" fontId="42" fillId="4" borderId="0" xfId="4" applyFont="1" applyFill="1" applyAlignment="1" applyProtection="1">
      <alignment wrapText="1"/>
    </xf>
    <xf numFmtId="0" fontId="42" fillId="4" borderId="0" xfId="0" applyFont="1" applyFill="1" applyAlignment="1" applyProtection="1">
      <alignment horizontal="center"/>
    </xf>
    <xf numFmtId="2" fontId="26" fillId="4" borderId="0" xfId="3" applyNumberFormat="1" applyFont="1" applyFill="1" applyBorder="1" applyAlignment="1" applyProtection="1">
      <alignment horizontal="center" vertical="center" wrapText="1"/>
    </xf>
    <xf numFmtId="0" fontId="26" fillId="4" borderId="0" xfId="0" applyFont="1" applyFill="1" applyAlignment="1" applyProtection="1">
      <alignment vertical="center" wrapText="1"/>
    </xf>
    <xf numFmtId="1" fontId="26" fillId="7" borderId="68" xfId="4" applyNumberFormat="1" applyFont="1" applyFill="1" applyBorder="1" applyAlignment="1" applyProtection="1">
      <alignment horizontal="center" vertical="center" wrapText="1"/>
    </xf>
    <xf numFmtId="3" fontId="28" fillId="10" borderId="21" xfId="0" applyNumberFormat="1" applyFont="1" applyFill="1" applyBorder="1" applyAlignment="1" applyProtection="1">
      <alignment horizontal="center" vertical="center"/>
    </xf>
    <xf numFmtId="3" fontId="26" fillId="10" borderId="20" xfId="0" applyNumberFormat="1" applyFont="1" applyFill="1" applyBorder="1" applyAlignment="1" applyProtection="1">
      <alignment horizontal="center" vertical="center"/>
    </xf>
    <xf numFmtId="3" fontId="26" fillId="4" borderId="0" xfId="4" applyNumberFormat="1" applyFont="1" applyFill="1" applyAlignment="1" applyProtection="1">
      <alignment wrapText="1"/>
    </xf>
    <xf numFmtId="0" fontId="37" fillId="4" borderId="0" xfId="4" applyFont="1" applyFill="1" applyAlignment="1" applyProtection="1">
      <alignment horizontal="left"/>
    </xf>
    <xf numFmtId="0" fontId="37" fillId="4" borderId="0" xfId="4" applyFont="1" applyFill="1" applyAlignment="1" applyProtection="1">
      <alignment horizontal="center" wrapText="1"/>
    </xf>
    <xf numFmtId="0" fontId="28" fillId="4" borderId="0" xfId="0" applyFont="1" applyFill="1" applyAlignment="1" applyProtection="1">
      <alignment horizontal="left"/>
    </xf>
    <xf numFmtId="0" fontId="26" fillId="51" borderId="34" xfId="0" applyFont="1" applyFill="1" applyBorder="1" applyProtection="1"/>
    <xf numFmtId="0" fontId="97" fillId="51" borderId="51" xfId="0" applyFont="1" applyFill="1" applyBorder="1" applyAlignment="1" applyProtection="1">
      <alignment horizontal="left"/>
    </xf>
    <xf numFmtId="0" fontId="36" fillId="51" borderId="51" xfId="0" applyFont="1" applyFill="1" applyBorder="1" applyAlignment="1" applyProtection="1">
      <alignment horizontal="left" wrapText="1"/>
    </xf>
    <xf numFmtId="0" fontId="26" fillId="51" borderId="51" xfId="0" applyFont="1" applyFill="1" applyBorder="1" applyAlignment="1" applyProtection="1">
      <alignment horizontal="center"/>
    </xf>
    <xf numFmtId="0" fontId="26" fillId="51" borderId="51" xfId="0" applyFont="1" applyFill="1" applyBorder="1" applyProtection="1"/>
    <xf numFmtId="0" fontId="26" fillId="51" borderId="52" xfId="0" applyFont="1" applyFill="1" applyBorder="1" applyProtection="1"/>
    <xf numFmtId="0" fontId="26" fillId="0" borderId="0" xfId="0" applyFont="1" applyFill="1" applyProtection="1"/>
    <xf numFmtId="0" fontId="23" fillId="2" borderId="33" xfId="0" applyFont="1" applyFill="1" applyBorder="1" applyAlignment="1" applyProtection="1">
      <alignment horizontal="center"/>
    </xf>
    <xf numFmtId="0" fontId="32" fillId="2" borderId="33" xfId="0" applyFont="1" applyFill="1" applyBorder="1" applyAlignment="1" applyProtection="1">
      <alignment horizontal="right"/>
    </xf>
    <xf numFmtId="166" fontId="5" fillId="9" borderId="33" xfId="54" applyNumberFormat="1" applyFill="1" applyBorder="1" applyAlignment="1" applyProtection="1">
      <alignment horizontal="center" vertical="center"/>
    </xf>
    <xf numFmtId="166" fontId="36" fillId="9" borderId="33" xfId="0" applyNumberFormat="1" applyFont="1" applyFill="1" applyBorder="1" applyAlignment="1" applyProtection="1">
      <alignment horizontal="center"/>
    </xf>
    <xf numFmtId="164" fontId="5" fillId="9" borderId="33" xfId="54" applyNumberFormat="1" applyFill="1" applyBorder="1" applyAlignment="1" applyProtection="1">
      <alignment horizontal="center"/>
    </xf>
    <xf numFmtId="0" fontId="32" fillId="2" borderId="33" xfId="0" applyFont="1" applyFill="1" applyBorder="1" applyAlignment="1" applyProtection="1">
      <alignment horizontal="center" wrapText="1"/>
    </xf>
    <xf numFmtId="0" fontId="2" fillId="7" borderId="33" xfId="0" applyFont="1" applyFill="1" applyBorder="1" applyAlignment="1" applyProtection="1">
      <alignment horizontal="left"/>
    </xf>
    <xf numFmtId="166" fontId="26" fillId="10" borderId="33" xfId="0" applyNumberFormat="1" applyFont="1" applyFill="1" applyBorder="1" applyAlignment="1" applyProtection="1">
      <alignment horizontal="center"/>
    </xf>
    <xf numFmtId="1" fontId="26" fillId="10" borderId="33" xfId="0" applyNumberFormat="1" applyFont="1" applyFill="1" applyBorder="1" applyAlignment="1" applyProtection="1">
      <alignment horizontal="center"/>
    </xf>
    <xf numFmtId="0" fontId="1" fillId="7" borderId="33" xfId="0" applyFont="1" applyFill="1" applyBorder="1" applyAlignment="1" applyProtection="1">
      <alignment horizontal="left"/>
    </xf>
    <xf numFmtId="166" fontId="26" fillId="10" borderId="53" xfId="0" applyNumberFormat="1" applyFont="1" applyFill="1" applyBorder="1" applyAlignment="1" applyProtection="1">
      <alignment horizontal="center"/>
    </xf>
    <xf numFmtId="1" fontId="26" fillId="10" borderId="53" xfId="0" applyNumberFormat="1" applyFont="1" applyFill="1" applyBorder="1" applyAlignment="1" applyProtection="1">
      <alignment horizontal="center"/>
    </xf>
    <xf numFmtId="0" fontId="28" fillId="4" borderId="34" xfId="0" applyFont="1" applyFill="1" applyBorder="1" applyAlignment="1" applyProtection="1">
      <alignment horizontal="right"/>
    </xf>
    <xf numFmtId="0" fontId="28" fillId="4" borderId="51" xfId="0" applyFont="1" applyFill="1" applyBorder="1" applyAlignment="1" applyProtection="1">
      <alignment horizontal="right"/>
    </xf>
    <xf numFmtId="0" fontId="28" fillId="4" borderId="52" xfId="0" applyFont="1" applyFill="1" applyBorder="1" applyAlignment="1" applyProtection="1">
      <alignment horizontal="right"/>
    </xf>
    <xf numFmtId="166" fontId="36" fillId="10" borderId="35" xfId="0" applyNumberFormat="1" applyFont="1" applyFill="1" applyBorder="1" applyAlignment="1" applyProtection="1">
      <alignment horizontal="center"/>
    </xf>
    <xf numFmtId="0" fontId="36" fillId="4" borderId="0" xfId="0" applyFont="1" applyFill="1" applyAlignment="1" applyProtection="1">
      <alignment horizontal="right"/>
    </xf>
    <xf numFmtId="3" fontId="36" fillId="10" borderId="33" xfId="0" applyNumberFormat="1" applyFont="1" applyFill="1" applyBorder="1" applyAlignment="1" applyProtection="1">
      <alignment horizontal="center"/>
    </xf>
    <xf numFmtId="3" fontId="36" fillId="49" borderId="33" xfId="0" applyNumberFormat="1" applyFont="1" applyFill="1" applyBorder="1" applyAlignment="1" applyProtection="1">
      <alignment horizontal="center"/>
    </xf>
    <xf numFmtId="164" fontId="36" fillId="9" borderId="33" xfId="0" applyNumberFormat="1" applyFont="1" applyFill="1" applyBorder="1" applyAlignment="1" applyProtection="1">
      <alignment horizontal="center"/>
    </xf>
    <xf numFmtId="3" fontId="26" fillId="4" borderId="0" xfId="0" applyNumberFormat="1" applyFont="1" applyFill="1" applyAlignment="1" applyProtection="1"/>
    <xf numFmtId="0" fontId="42" fillId="4" borderId="0" xfId="0" applyFont="1" applyFill="1" applyProtection="1"/>
    <xf numFmtId="3" fontId="36" fillId="10" borderId="53" xfId="0" applyNumberFormat="1" applyFont="1" applyFill="1" applyBorder="1" applyAlignment="1" applyProtection="1">
      <alignment horizontal="center"/>
    </xf>
    <xf numFmtId="3" fontId="36" fillId="4" borderId="0" xfId="0" applyNumberFormat="1" applyFont="1" applyFill="1" applyBorder="1" applyAlignment="1" applyProtection="1">
      <alignment horizontal="center"/>
    </xf>
    <xf numFmtId="0" fontId="30" fillId="4" borderId="0" xfId="0" applyFont="1" applyFill="1" applyAlignment="1" applyProtection="1">
      <alignment horizontal="left"/>
    </xf>
    <xf numFmtId="0" fontId="46" fillId="4" borderId="0" xfId="0" applyFont="1" applyFill="1" applyAlignment="1" applyProtection="1">
      <alignment horizontal="right"/>
    </xf>
    <xf numFmtId="0" fontId="7" fillId="4" borderId="0" xfId="0" applyFont="1" applyFill="1" applyBorder="1" applyAlignment="1" applyProtection="1">
      <alignment horizontal="right"/>
    </xf>
    <xf numFmtId="0" fontId="78" fillId="4" borderId="0" xfId="0" applyFont="1" applyFill="1" applyBorder="1" applyProtection="1"/>
    <xf numFmtId="0" fontId="8" fillId="4" borderId="0" xfId="0" applyFont="1" applyFill="1" applyBorder="1" applyAlignment="1" applyProtection="1">
      <alignment horizontal="right"/>
    </xf>
    <xf numFmtId="3" fontId="26" fillId="10" borderId="76" xfId="0" applyNumberFormat="1" applyFont="1" applyFill="1" applyBorder="1" applyAlignment="1" applyProtection="1">
      <alignment horizontal="center"/>
    </xf>
    <xf numFmtId="0" fontId="29" fillId="4" borderId="0" xfId="0" applyFont="1" applyFill="1" applyBorder="1" applyProtection="1"/>
    <xf numFmtId="0" fontId="28" fillId="4" borderId="0" xfId="0" applyFont="1" applyFill="1" applyBorder="1" applyAlignment="1" applyProtection="1">
      <alignment horizontal="right"/>
    </xf>
    <xf numFmtId="0" fontId="69" fillId="4" borderId="0" xfId="0" applyFont="1" applyFill="1" applyBorder="1" applyAlignment="1" applyProtection="1">
      <alignment horizontal="right"/>
    </xf>
    <xf numFmtId="3" fontId="26" fillId="10" borderId="68" xfId="0" applyNumberFormat="1" applyFont="1" applyFill="1" applyBorder="1" applyAlignment="1" applyProtection="1">
      <alignment horizontal="center"/>
    </xf>
    <xf numFmtId="0" fontId="26" fillId="4" borderId="0" xfId="0" applyFont="1" applyFill="1" applyBorder="1" applyAlignment="1" applyProtection="1">
      <alignment horizontal="right"/>
    </xf>
    <xf numFmtId="0" fontId="9" fillId="4" borderId="0" xfId="0" applyFont="1" applyFill="1" applyBorder="1" applyAlignment="1" applyProtection="1">
      <alignment horizontal="right"/>
    </xf>
    <xf numFmtId="3" fontId="26" fillId="10" borderId="28" xfId="0" applyNumberFormat="1" applyFont="1" applyFill="1" applyBorder="1" applyAlignment="1" applyProtection="1">
      <alignment horizontal="center"/>
    </xf>
    <xf numFmtId="0" fontId="9" fillId="4" borderId="0" xfId="0" applyFont="1" applyFill="1" applyBorder="1" applyProtection="1"/>
    <xf numFmtId="0" fontId="28" fillId="4" borderId="0" xfId="0" applyFont="1" applyFill="1" applyBorder="1" applyAlignment="1" applyProtection="1">
      <alignment horizontal="right" wrapText="1"/>
    </xf>
    <xf numFmtId="0" fontId="37" fillId="6" borderId="0" xfId="0" applyFont="1" applyFill="1" applyProtection="1"/>
    <xf numFmtId="0" fontId="50" fillId="6" borderId="0" xfId="0" applyFont="1" applyFill="1" applyBorder="1" applyAlignment="1" applyProtection="1">
      <alignment horizontal="center" wrapText="1"/>
    </xf>
    <xf numFmtId="0" fontId="55" fillId="52" borderId="33" xfId="0" applyFont="1" applyFill="1" applyBorder="1" applyAlignment="1" applyProtection="1">
      <alignment horizontal="centerContinuous"/>
    </xf>
    <xf numFmtId="0" fontId="55" fillId="52" borderId="33" xfId="0" applyFont="1" applyFill="1" applyBorder="1" applyAlignment="1" applyProtection="1">
      <alignment horizontal="centerContinuous" wrapText="1"/>
    </xf>
    <xf numFmtId="0" fontId="55" fillId="4" borderId="33" xfId="0" applyFont="1" applyFill="1" applyBorder="1" applyAlignment="1" applyProtection="1">
      <alignment horizontal="center"/>
    </xf>
    <xf numFmtId="0" fontId="55" fillId="53" borderId="33" xfId="0" applyFont="1" applyFill="1" applyBorder="1" applyAlignment="1" applyProtection="1">
      <alignment horizontal="center"/>
    </xf>
    <xf numFmtId="0" fontId="26" fillId="0" borderId="34" xfId="5" applyFont="1" applyFill="1" applyBorder="1" applyAlignment="1" applyProtection="1">
      <alignment vertical="center" wrapText="1"/>
    </xf>
    <xf numFmtId="3" fontId="37" fillId="4" borderId="33" xfId="0" applyNumberFormat="1" applyFont="1" applyFill="1" applyBorder="1" applyAlignment="1" applyProtection="1">
      <alignment horizontal="center"/>
    </xf>
    <xf numFmtId="0" fontId="26" fillId="0" borderId="0" xfId="5" applyFont="1" applyFill="1" applyBorder="1" applyAlignment="1" applyProtection="1">
      <alignment horizontal="right" vertical="center" wrapText="1"/>
    </xf>
    <xf numFmtId="3" fontId="55" fillId="4" borderId="33" xfId="0" applyNumberFormat="1" applyFont="1" applyFill="1" applyBorder="1" applyAlignment="1" applyProtection="1">
      <alignment horizontal="center"/>
    </xf>
    <xf numFmtId="0" fontId="55" fillId="4" borderId="30" xfId="0" applyFont="1" applyFill="1" applyBorder="1" applyAlignment="1" applyProtection="1">
      <alignment horizontal="center"/>
    </xf>
    <xf numFmtId="0" fontId="37" fillId="4" borderId="33" xfId="0" applyFont="1" applyFill="1" applyBorder="1" applyAlignment="1" applyProtection="1">
      <alignment horizontal="right"/>
    </xf>
    <xf numFmtId="3" fontId="37" fillId="4" borderId="33" xfId="0" applyNumberFormat="1" applyFont="1" applyFill="1" applyBorder="1" applyAlignment="1" applyProtection="1">
      <alignment horizontal="center" wrapText="1"/>
    </xf>
    <xf numFmtId="0" fontId="37" fillId="4" borderId="34" xfId="0" applyFont="1" applyFill="1" applyBorder="1" applyProtection="1"/>
    <xf numFmtId="0" fontId="37" fillId="4" borderId="52" xfId="0" applyFont="1" applyFill="1" applyBorder="1" applyAlignment="1" applyProtection="1">
      <alignment horizontal="right"/>
    </xf>
    <xf numFmtId="0" fontId="55" fillId="4" borderId="33" xfId="0" applyFont="1" applyFill="1" applyBorder="1" applyAlignment="1" applyProtection="1">
      <alignment horizontal="right"/>
    </xf>
    <xf numFmtId="3" fontId="55" fillId="4" borderId="33" xfId="0" applyNumberFormat="1" applyFont="1" applyFill="1" applyBorder="1" applyAlignment="1" applyProtection="1">
      <alignment horizontal="center" wrapText="1"/>
    </xf>
    <xf numFmtId="0" fontId="55" fillId="51" borderId="33" xfId="0" applyFont="1" applyFill="1" applyBorder="1" applyAlignment="1" applyProtection="1">
      <alignment horizontal="right"/>
    </xf>
    <xf numFmtId="3" fontId="55" fillId="51" borderId="33" xfId="0" applyNumberFormat="1" applyFont="1" applyFill="1" applyBorder="1" applyAlignment="1" applyProtection="1">
      <alignment horizontal="center"/>
    </xf>
    <xf numFmtId="0" fontId="36" fillId="50" borderId="33" xfId="0" applyFont="1" applyFill="1" applyBorder="1" applyAlignment="1" applyProtection="1">
      <alignment horizontal="right" wrapText="1"/>
    </xf>
    <xf numFmtId="0" fontId="55" fillId="4" borderId="33" xfId="0" applyFont="1" applyFill="1" applyBorder="1" applyAlignment="1" applyProtection="1">
      <alignment horizontal="center" wrapText="1"/>
    </xf>
    <xf numFmtId="0" fontId="26" fillId="0" borderId="34" xfId="5" applyFont="1" applyFill="1" applyBorder="1" applyAlignment="1" applyProtection="1">
      <alignment horizontal="center" vertical="center" wrapText="1"/>
    </xf>
    <xf numFmtId="0" fontId="26" fillId="0" borderId="33" xfId="5" applyFont="1" applyFill="1" applyBorder="1" applyAlignment="1" applyProtection="1">
      <alignment horizontal="center" vertical="center" wrapText="1"/>
    </xf>
    <xf numFmtId="0" fontId="26" fillId="4" borderId="33" xfId="0" applyFont="1" applyFill="1" applyBorder="1" applyAlignment="1" applyProtection="1">
      <alignment horizontal="right"/>
    </xf>
    <xf numFmtId="3" fontId="55" fillId="4" borderId="33" xfId="0" applyNumberFormat="1" applyFont="1" applyFill="1" applyBorder="1" applyProtection="1"/>
    <xf numFmtId="0" fontId="36" fillId="4" borderId="33" xfId="0" applyFont="1" applyFill="1" applyBorder="1" applyAlignment="1" applyProtection="1">
      <alignment horizontal="right"/>
    </xf>
    <xf numFmtId="0" fontId="55" fillId="4" borderId="0" xfId="0" applyFont="1" applyFill="1" applyAlignment="1" applyProtection="1">
      <alignment horizontal="center"/>
    </xf>
    <xf numFmtId="3" fontId="26" fillId="49" borderId="5" xfId="4" applyNumberFormat="1" applyFont="1" applyFill="1" applyBorder="1" applyAlignment="1" applyProtection="1">
      <alignment horizontal="center" vertical="center" wrapText="1"/>
      <protection locked="0"/>
    </xf>
    <xf numFmtId="3" fontId="26" fillId="49" borderId="10" xfId="4" applyNumberFormat="1" applyFont="1" applyFill="1" applyBorder="1" applyAlignment="1" applyProtection="1">
      <alignment horizontal="center" vertical="center" wrapText="1"/>
      <protection locked="0"/>
    </xf>
    <xf numFmtId="0" fontId="26" fillId="4" borderId="45" xfId="0" applyFont="1" applyFill="1" applyBorder="1" applyProtection="1"/>
    <xf numFmtId="0" fontId="26" fillId="49" borderId="33" xfId="0" applyFont="1" applyFill="1" applyBorder="1" applyProtection="1"/>
    <xf numFmtId="0" fontId="33" fillId="4" borderId="0" xfId="0" applyFont="1" applyFill="1" applyAlignment="1" applyProtection="1">
      <alignment horizontal="left"/>
    </xf>
    <xf numFmtId="0" fontId="26" fillId="4" borderId="51" xfId="0" applyFont="1" applyFill="1" applyBorder="1" applyAlignment="1" applyProtection="1"/>
    <xf numFmtId="0" fontId="26" fillId="4" borderId="52" xfId="0" applyFont="1" applyFill="1" applyBorder="1" applyAlignment="1" applyProtection="1">
      <alignment horizontal="right"/>
    </xf>
    <xf numFmtId="0" fontId="26" fillId="7" borderId="49" xfId="0" applyFont="1" applyFill="1" applyBorder="1" applyAlignment="1" applyProtection="1">
      <alignment horizontal="center"/>
    </xf>
    <xf numFmtId="0" fontId="26" fillId="9" borderId="50" xfId="0" applyFont="1" applyFill="1" applyBorder="1" applyAlignment="1" applyProtection="1">
      <alignment horizontal="center"/>
    </xf>
    <xf numFmtId="0" fontId="26" fillId="10" borderId="50" xfId="0" applyFont="1" applyFill="1" applyBorder="1" applyAlignment="1" applyProtection="1">
      <alignment horizontal="center"/>
    </xf>
    <xf numFmtId="0" fontId="26" fillId="4" borderId="0" xfId="0" applyFont="1" applyFill="1" applyAlignment="1" applyProtection="1">
      <alignment vertical="top"/>
    </xf>
    <xf numFmtId="0" fontId="26" fillId="4" borderId="0" xfId="0" applyFont="1" applyFill="1" applyBorder="1" applyAlignment="1" applyProtection="1">
      <alignment vertical="top"/>
    </xf>
    <xf numFmtId="3" fontId="26" fillId="7" borderId="68" xfId="0" applyNumberFormat="1" applyFont="1" applyFill="1" applyBorder="1" applyAlignment="1" applyProtection="1">
      <alignment horizontal="center" vertical="center"/>
    </xf>
    <xf numFmtId="3" fontId="26" fillId="7" borderId="33" xfId="0" applyNumberFormat="1" applyFont="1" applyFill="1" applyBorder="1" applyAlignment="1" applyProtection="1">
      <alignment horizontal="center" vertical="center"/>
    </xf>
    <xf numFmtId="3" fontId="26" fillId="10" borderId="65" xfId="0" applyNumberFormat="1" applyFont="1" applyFill="1" applyBorder="1" applyAlignment="1" applyProtection="1">
      <alignment horizontal="center" vertical="center"/>
    </xf>
    <xf numFmtId="3" fontId="26" fillId="7" borderId="33" xfId="0" quotePrefix="1" applyNumberFormat="1" applyFont="1" applyFill="1" applyBorder="1" applyAlignment="1" applyProtection="1">
      <alignment horizontal="center" vertical="center"/>
    </xf>
    <xf numFmtId="3" fontId="26" fillId="7" borderId="93" xfId="0" applyNumberFormat="1" applyFont="1" applyFill="1" applyBorder="1" applyAlignment="1" applyProtection="1">
      <alignment horizontal="center" vertical="center"/>
    </xf>
    <xf numFmtId="3" fontId="26" fillId="7" borderId="53" xfId="0" applyNumberFormat="1" applyFont="1" applyFill="1" applyBorder="1" applyAlignment="1" applyProtection="1">
      <alignment horizontal="center" vertical="center"/>
    </xf>
    <xf numFmtId="3" fontId="26" fillId="10" borderId="94" xfId="0" applyNumberFormat="1" applyFont="1" applyFill="1" applyBorder="1" applyAlignment="1" applyProtection="1">
      <alignment horizontal="center" vertical="center"/>
    </xf>
    <xf numFmtId="3" fontId="26" fillId="10" borderId="93" xfId="0" applyNumberFormat="1" applyFont="1" applyFill="1" applyBorder="1" applyAlignment="1" applyProtection="1">
      <alignment horizontal="center" vertical="center"/>
    </xf>
    <xf numFmtId="0" fontId="36" fillId="9" borderId="26" xfId="5" applyFont="1" applyFill="1" applyBorder="1" applyAlignment="1" applyProtection="1">
      <alignment vertical="center" wrapText="1"/>
    </xf>
    <xf numFmtId="3" fontId="28" fillId="7" borderId="28" xfId="0" applyNumberFormat="1" applyFont="1" applyFill="1" applyBorder="1" applyAlignment="1" applyProtection="1">
      <alignment horizontal="center" vertical="center"/>
    </xf>
    <xf numFmtId="3" fontId="28" fillId="7" borderId="21" xfId="0" applyNumberFormat="1" applyFont="1" applyFill="1" applyBorder="1" applyAlignment="1" applyProtection="1">
      <alignment horizontal="center" vertical="center"/>
    </xf>
    <xf numFmtId="3" fontId="28" fillId="10" borderId="18" xfId="0" applyNumberFormat="1" applyFont="1" applyFill="1" applyBorder="1" applyAlignment="1" applyProtection="1">
      <alignment horizontal="center" vertical="center"/>
    </xf>
    <xf numFmtId="3" fontId="28" fillId="10" borderId="38" xfId="0" applyNumberFormat="1" applyFont="1" applyFill="1" applyBorder="1" applyAlignment="1" applyProtection="1">
      <alignment horizontal="center" vertical="center"/>
    </xf>
    <xf numFmtId="3" fontId="28" fillId="10" borderId="47" xfId="0" applyNumberFormat="1" applyFont="1" applyFill="1" applyBorder="1" applyAlignment="1" applyProtection="1">
      <alignment horizontal="center" vertical="center"/>
    </xf>
    <xf numFmtId="3" fontId="28" fillId="7" borderId="27" xfId="0" applyNumberFormat="1" applyFont="1" applyFill="1" applyBorder="1" applyAlignment="1" applyProtection="1">
      <alignment horizontal="center" vertical="center"/>
    </xf>
    <xf numFmtId="3" fontId="28" fillId="7" borderId="18" xfId="0" applyNumberFormat="1" applyFont="1" applyFill="1" applyBorder="1" applyAlignment="1" applyProtection="1">
      <alignment horizontal="center" vertical="center"/>
    </xf>
    <xf numFmtId="3" fontId="28" fillId="10" borderId="77" xfId="0" applyNumberFormat="1" applyFont="1" applyFill="1" applyBorder="1" applyAlignment="1" applyProtection="1">
      <alignment horizontal="center"/>
    </xf>
    <xf numFmtId="3" fontId="28" fillId="10" borderId="22" xfId="0" applyNumberFormat="1" applyFont="1" applyFill="1" applyBorder="1" applyAlignment="1" applyProtection="1">
      <alignment horizontal="center" vertical="center"/>
    </xf>
    <xf numFmtId="3" fontId="26" fillId="7" borderId="64" xfId="0" applyNumberFormat="1" applyFont="1" applyFill="1" applyBorder="1" applyAlignment="1" applyProtection="1">
      <alignment horizontal="center" vertical="center"/>
    </xf>
    <xf numFmtId="3" fontId="26" fillId="7" borderId="74" xfId="0" applyNumberFormat="1" applyFont="1" applyFill="1" applyBorder="1" applyAlignment="1" applyProtection="1">
      <alignment horizontal="center" vertical="center"/>
    </xf>
    <xf numFmtId="3" fontId="26" fillId="7" borderId="67" xfId="0" applyNumberFormat="1" applyFont="1" applyFill="1" applyBorder="1" applyAlignment="1" applyProtection="1">
      <alignment horizontal="center" vertical="center"/>
    </xf>
    <xf numFmtId="0" fontId="78" fillId="4" borderId="0" xfId="5" applyFont="1" applyFill="1" applyBorder="1" applyAlignment="1" applyProtection="1"/>
    <xf numFmtId="3" fontId="28" fillId="10" borderId="99" xfId="0" applyNumberFormat="1" applyFont="1" applyFill="1" applyBorder="1" applyAlignment="1" applyProtection="1">
      <alignment horizontal="center" vertical="center"/>
    </xf>
    <xf numFmtId="0" fontId="36" fillId="4" borderId="0" xfId="5" applyFont="1" applyFill="1" applyBorder="1" applyAlignment="1" applyProtection="1">
      <alignment wrapText="1"/>
    </xf>
    <xf numFmtId="3" fontId="28" fillId="10" borderId="4" xfId="0" applyNumberFormat="1" applyFont="1" applyFill="1" applyBorder="1" applyAlignment="1" applyProtection="1">
      <alignment horizontal="center" vertical="center"/>
    </xf>
    <xf numFmtId="3" fontId="28" fillId="10" borderId="28" xfId="0" applyNumberFormat="1" applyFont="1" applyFill="1" applyBorder="1" applyAlignment="1" applyProtection="1">
      <alignment horizontal="center" vertical="center"/>
    </xf>
    <xf numFmtId="3" fontId="26" fillId="10" borderId="65" xfId="8" applyNumberFormat="1" applyFont="1" applyFill="1" applyBorder="1" applyAlignment="1" applyProtection="1">
      <alignment horizontal="center" vertical="center"/>
    </xf>
    <xf numFmtId="3" fontId="26" fillId="7" borderId="53" xfId="0" quotePrefix="1" applyNumberFormat="1" applyFont="1" applyFill="1" applyBorder="1" applyAlignment="1" applyProtection="1">
      <alignment horizontal="center" vertical="center"/>
    </xf>
    <xf numFmtId="3" fontId="26" fillId="10" borderId="94" xfId="8" applyNumberFormat="1" applyFont="1" applyFill="1" applyBorder="1" applyAlignment="1" applyProtection="1">
      <alignment horizontal="center" vertical="center"/>
    </xf>
    <xf numFmtId="3" fontId="28" fillId="7" borderId="101" xfId="0" applyNumberFormat="1" applyFont="1" applyFill="1" applyBorder="1" applyAlignment="1" applyProtection="1">
      <alignment horizontal="center" vertical="center"/>
    </xf>
    <xf numFmtId="3" fontId="28" fillId="10" borderId="47" xfId="8" applyNumberFormat="1" applyFont="1" applyFill="1" applyBorder="1" applyAlignment="1" applyProtection="1">
      <alignment horizontal="center" vertical="center"/>
    </xf>
    <xf numFmtId="3" fontId="28" fillId="10" borderId="28" xfId="0" applyNumberFormat="1" applyFont="1" applyFill="1" applyBorder="1" applyAlignment="1" applyProtection="1">
      <alignment horizontal="center"/>
    </xf>
    <xf numFmtId="3" fontId="28" fillId="10" borderId="44" xfId="0" applyNumberFormat="1"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68" fillId="4" borderId="0" xfId="0" applyFont="1" applyFill="1" applyBorder="1" applyProtection="1"/>
    <xf numFmtId="3" fontId="26" fillId="7" borderId="33" xfId="0" applyNumberFormat="1" applyFont="1" applyFill="1" applyBorder="1" applyAlignment="1" applyProtection="1">
      <alignment horizontal="center" wrapText="1"/>
    </xf>
    <xf numFmtId="3" fontId="36" fillId="7" borderId="65" xfId="0" applyNumberFormat="1" applyFont="1" applyFill="1" applyBorder="1" applyAlignment="1" applyProtection="1">
      <alignment horizontal="center" wrapText="1"/>
    </xf>
    <xf numFmtId="9" fontId="26" fillId="7" borderId="94" xfId="0" applyNumberFormat="1" applyFont="1" applyFill="1" applyBorder="1" applyAlignment="1" applyProtection="1">
      <alignment horizontal="center"/>
    </xf>
    <xf numFmtId="3" fontId="26" fillId="7" borderId="35" xfId="0" applyNumberFormat="1" applyFont="1" applyFill="1" applyBorder="1" applyAlignment="1" applyProtection="1">
      <alignment horizontal="center" wrapText="1"/>
    </xf>
    <xf numFmtId="3" fontId="26" fillId="7" borderId="65" xfId="0" applyNumberFormat="1" applyFont="1" applyFill="1" applyBorder="1" applyAlignment="1" applyProtection="1">
      <alignment horizontal="center" wrapText="1"/>
    </xf>
    <xf numFmtId="0" fontId="37" fillId="4" borderId="2" xfId="0" applyFont="1" applyFill="1" applyBorder="1" applyProtection="1"/>
    <xf numFmtId="0" fontId="37" fillId="4" borderId="0" xfId="0" applyFont="1" applyFill="1" applyBorder="1" applyProtection="1"/>
    <xf numFmtId="0" fontId="37" fillId="4" borderId="3" xfId="0" applyFont="1" applyFill="1" applyBorder="1" applyProtection="1"/>
    <xf numFmtId="3" fontId="36" fillId="7" borderId="40" xfId="0" applyNumberFormat="1" applyFont="1" applyFill="1" applyBorder="1" applyAlignment="1" applyProtection="1">
      <alignment horizontal="center" wrapText="1"/>
    </xf>
    <xf numFmtId="3" fontId="36" fillId="7" borderId="66" xfId="0" applyNumberFormat="1" applyFont="1" applyFill="1" applyBorder="1" applyAlignment="1" applyProtection="1">
      <alignment horizontal="center" wrapText="1"/>
    </xf>
    <xf numFmtId="3" fontId="32" fillId="46" borderId="33" xfId="0" applyNumberFormat="1" applyFont="1" applyFill="1" applyBorder="1" applyAlignment="1" applyProtection="1">
      <alignment horizontal="center"/>
    </xf>
    <xf numFmtId="3" fontId="26" fillId="10" borderId="67" xfId="0" applyNumberFormat="1" applyFont="1" applyFill="1" applyBorder="1" applyAlignment="1" applyProtection="1">
      <alignment horizontal="center" wrapText="1"/>
    </xf>
    <xf numFmtId="3" fontId="26" fillId="10" borderId="65" xfId="0" applyNumberFormat="1" applyFont="1" applyFill="1" applyBorder="1" applyAlignment="1" applyProtection="1">
      <alignment horizontal="center" wrapText="1"/>
    </xf>
    <xf numFmtId="3" fontId="26" fillId="10" borderId="66" xfId="0" applyNumberFormat="1" applyFont="1" applyFill="1" applyBorder="1" applyAlignment="1" applyProtection="1">
      <alignment horizontal="center" wrapText="1"/>
    </xf>
    <xf numFmtId="0" fontId="78" fillId="4" borderId="0" xfId="0" applyFont="1" applyFill="1" applyProtection="1"/>
    <xf numFmtId="0" fontId="78" fillId="0" borderId="0" xfId="0" applyFont="1" applyFill="1" applyProtection="1"/>
    <xf numFmtId="3" fontId="26" fillId="10" borderId="33" xfId="0" applyNumberFormat="1" applyFont="1" applyFill="1" applyBorder="1" applyAlignment="1" applyProtection="1">
      <alignment horizontal="center" wrapText="1"/>
    </xf>
    <xf numFmtId="3" fontId="26" fillId="10" borderId="53" xfId="0" applyNumberFormat="1" applyFont="1" applyFill="1" applyBorder="1" applyAlignment="1" applyProtection="1">
      <alignment horizontal="center" wrapText="1"/>
    </xf>
    <xf numFmtId="0" fontId="36" fillId="4" borderId="69" xfId="0" applyFont="1" applyFill="1" applyBorder="1" applyAlignment="1" applyProtection="1">
      <alignment horizontal="right" wrapText="1"/>
    </xf>
    <xf numFmtId="0" fontId="26" fillId="4" borderId="66" xfId="0" applyFont="1" applyFill="1" applyBorder="1" applyProtection="1"/>
    <xf numFmtId="3" fontId="26" fillId="4" borderId="0" xfId="0" applyNumberFormat="1" applyFont="1" applyFill="1" applyBorder="1" applyAlignment="1" applyProtection="1">
      <alignment horizontal="center" wrapText="1"/>
    </xf>
    <xf numFmtId="0" fontId="28" fillId="4" borderId="0" xfId="0" applyFont="1" applyFill="1" applyBorder="1" applyProtection="1"/>
    <xf numFmtId="0" fontId="33" fillId="4" borderId="0" xfId="0" applyFont="1" applyFill="1" applyBorder="1" applyProtection="1"/>
    <xf numFmtId="0" fontId="36" fillId="4" borderId="33" xfId="0" applyFont="1" applyFill="1" applyBorder="1" applyProtection="1"/>
    <xf numFmtId="0" fontId="26" fillId="4" borderId="33" xfId="0" applyFont="1" applyFill="1" applyBorder="1" applyAlignment="1" applyProtection="1">
      <alignment horizontal="center" wrapText="1"/>
    </xf>
    <xf numFmtId="0" fontId="36" fillId="4" borderId="33" xfId="0" applyFont="1" applyFill="1" applyBorder="1" applyAlignment="1" applyProtection="1">
      <alignment horizontal="center" wrapText="1"/>
    </xf>
    <xf numFmtId="0" fontId="26" fillId="4" borderId="33" xfId="5" applyFont="1" applyFill="1" applyBorder="1" applyAlignment="1" applyProtection="1">
      <alignment vertical="center" wrapText="1"/>
    </xf>
    <xf numFmtId="3" fontId="26" fillId="4" borderId="33" xfId="0" applyNumberFormat="1" applyFont="1" applyFill="1" applyBorder="1" applyAlignment="1" applyProtection="1">
      <alignment horizontal="center"/>
    </xf>
    <xf numFmtId="0" fontId="26" fillId="4" borderId="33" xfId="0" applyFont="1" applyFill="1" applyBorder="1" applyAlignment="1" applyProtection="1">
      <alignment horizontal="center"/>
    </xf>
    <xf numFmtId="0" fontId="26" fillId="0" borderId="33" xfId="0" applyFont="1" applyFill="1" applyBorder="1" applyAlignment="1" applyProtection="1">
      <alignment horizontal="center"/>
    </xf>
    <xf numFmtId="3" fontId="26" fillId="0" borderId="33" xfId="0" applyNumberFormat="1" applyFont="1" applyFill="1" applyBorder="1" applyAlignment="1" applyProtection="1">
      <alignment horizontal="center"/>
    </xf>
    <xf numFmtId="0" fontId="26" fillId="0" borderId="33" xfId="5" applyFont="1" applyFill="1" applyBorder="1" applyAlignment="1" applyProtection="1">
      <alignment vertical="center" wrapText="1"/>
    </xf>
    <xf numFmtId="0" fontId="36" fillId="4" borderId="33" xfId="5" applyFont="1" applyFill="1" applyBorder="1" applyAlignment="1" applyProtection="1">
      <alignment vertical="center" wrapText="1"/>
    </xf>
    <xf numFmtId="0" fontId="55" fillId="52" borderId="34" xfId="0" applyFont="1" applyFill="1" applyBorder="1" applyAlignment="1" applyProtection="1">
      <alignment horizontal="centerContinuous"/>
    </xf>
    <xf numFmtId="0" fontId="55" fillId="52" borderId="64" xfId="0" applyFont="1" applyFill="1" applyBorder="1" applyAlignment="1" applyProtection="1">
      <alignment horizontal="centerContinuous"/>
    </xf>
    <xf numFmtId="0" fontId="55" fillId="52" borderId="74" xfId="0" applyFont="1" applyFill="1" applyBorder="1" applyAlignment="1" applyProtection="1">
      <alignment horizontal="centerContinuous" wrapText="1"/>
    </xf>
    <xf numFmtId="0" fontId="37" fillId="52" borderId="82" xfId="0" applyFont="1" applyFill="1" applyBorder="1" applyAlignment="1" applyProtection="1">
      <alignment horizontal="centerContinuous"/>
    </xf>
    <xf numFmtId="0" fontId="55" fillId="11" borderId="64" xfId="0" applyFont="1" applyFill="1" applyBorder="1" applyAlignment="1" applyProtection="1">
      <alignment horizontal="centerContinuous"/>
    </xf>
    <xf numFmtId="0" fontId="55" fillId="11" borderId="74" xfId="0" applyFont="1" applyFill="1" applyBorder="1" applyAlignment="1" applyProtection="1">
      <alignment horizontal="centerContinuous" wrapText="1"/>
    </xf>
    <xf numFmtId="0" fontId="37" fillId="11" borderId="82" xfId="0" applyFont="1" applyFill="1" applyBorder="1" applyAlignment="1" applyProtection="1">
      <alignment horizontal="centerContinuous"/>
    </xf>
    <xf numFmtId="0" fontId="55" fillId="4" borderId="34" xfId="0" applyFont="1" applyFill="1" applyBorder="1" applyAlignment="1" applyProtection="1">
      <alignment horizontal="center"/>
    </xf>
    <xf numFmtId="0" fontId="55" fillId="4" borderId="68" xfId="0" applyFont="1" applyFill="1" applyBorder="1" applyAlignment="1" applyProtection="1">
      <alignment horizontal="center"/>
    </xf>
    <xf numFmtId="0" fontId="55" fillId="4" borderId="65" xfId="0" applyFont="1" applyFill="1" applyBorder="1" applyAlignment="1" applyProtection="1">
      <alignment horizontal="center" wrapText="1"/>
    </xf>
    <xf numFmtId="0" fontId="26" fillId="5" borderId="33" xfId="5" applyFont="1" applyFill="1" applyBorder="1" applyAlignment="1" applyProtection="1">
      <alignment horizontal="right" vertical="center" wrapText="1"/>
    </xf>
    <xf numFmtId="3" fontId="37" fillId="5" borderId="33" xfId="0" applyNumberFormat="1" applyFont="1" applyFill="1" applyBorder="1" applyAlignment="1" applyProtection="1">
      <alignment horizontal="center"/>
    </xf>
    <xf numFmtId="3" fontId="37" fillId="5" borderId="34" xfId="0" applyNumberFormat="1" applyFont="1" applyFill="1" applyBorder="1" applyAlignment="1" applyProtection="1">
      <alignment horizontal="center"/>
    </xf>
    <xf numFmtId="3" fontId="37" fillId="5" borderId="68" xfId="0" applyNumberFormat="1" applyFont="1" applyFill="1" applyBorder="1" applyAlignment="1" applyProtection="1">
      <alignment horizontal="center"/>
    </xf>
    <xf numFmtId="3" fontId="37" fillId="5" borderId="65" xfId="0" applyNumberFormat="1" applyFont="1" applyFill="1" applyBorder="1" applyAlignment="1" applyProtection="1">
      <alignment horizontal="center"/>
    </xf>
    <xf numFmtId="3" fontId="37" fillId="5" borderId="85" xfId="0" applyNumberFormat="1" applyFont="1" applyFill="1" applyBorder="1" applyProtection="1"/>
    <xf numFmtId="3" fontId="37" fillId="5" borderId="30" xfId="0" applyNumberFormat="1" applyFont="1" applyFill="1" applyBorder="1" applyProtection="1"/>
    <xf numFmtId="3" fontId="37" fillId="5" borderId="86" xfId="0" applyNumberFormat="1" applyFont="1" applyFill="1" applyBorder="1" applyProtection="1"/>
    <xf numFmtId="0" fontId="37" fillId="5" borderId="27" xfId="0" applyFont="1" applyFill="1" applyBorder="1" applyProtection="1"/>
    <xf numFmtId="0" fontId="37" fillId="5" borderId="18" xfId="0" applyFont="1" applyFill="1" applyBorder="1" applyProtection="1"/>
    <xf numFmtId="0" fontId="37" fillId="5" borderId="38" xfId="0" applyFont="1" applyFill="1" applyBorder="1" applyProtection="1"/>
    <xf numFmtId="0" fontId="37" fillId="5" borderId="76" xfId="0" applyFont="1" applyFill="1" applyBorder="1" applyProtection="1"/>
    <xf numFmtId="0" fontId="37" fillId="5" borderId="35" xfId="0" applyFont="1" applyFill="1" applyBorder="1" applyProtection="1"/>
    <xf numFmtId="0" fontId="37" fillId="5" borderId="40" xfId="0" applyFont="1" applyFill="1" applyBorder="1" applyProtection="1"/>
    <xf numFmtId="0" fontId="36" fillId="5" borderId="33" xfId="5" applyFont="1" applyFill="1" applyBorder="1" applyAlignment="1" applyProtection="1">
      <alignment horizontal="right" vertical="center" wrapText="1"/>
    </xf>
    <xf numFmtId="3" fontId="55" fillId="5" borderId="33" xfId="0" applyNumberFormat="1" applyFont="1" applyFill="1" applyBorder="1" applyAlignment="1" applyProtection="1">
      <alignment horizontal="center"/>
    </xf>
    <xf numFmtId="3" fontId="55" fillId="5" borderId="34" xfId="0" applyNumberFormat="1" applyFont="1" applyFill="1" applyBorder="1" applyAlignment="1" applyProtection="1">
      <alignment horizontal="center"/>
    </xf>
    <xf numFmtId="3" fontId="55" fillId="5" borderId="68" xfId="0" applyNumberFormat="1" applyFont="1" applyFill="1" applyBorder="1" applyAlignment="1" applyProtection="1">
      <alignment horizontal="center"/>
    </xf>
    <xf numFmtId="3" fontId="55" fillId="5" borderId="65" xfId="0" applyNumberFormat="1" applyFont="1" applyFill="1" applyBorder="1" applyAlignment="1" applyProtection="1">
      <alignment horizontal="center"/>
    </xf>
    <xf numFmtId="3" fontId="37" fillId="5" borderId="68" xfId="0" applyNumberFormat="1" applyFont="1" applyFill="1" applyBorder="1" applyProtection="1"/>
    <xf numFmtId="3" fontId="37" fillId="5" borderId="33" xfId="0" applyNumberFormat="1" applyFont="1" applyFill="1" applyBorder="1" applyProtection="1"/>
    <xf numFmtId="0" fontId="37" fillId="7" borderId="9" xfId="0" applyFont="1" applyFill="1" applyBorder="1" applyAlignment="1" applyProtection="1">
      <alignment horizontal="centerContinuous"/>
    </xf>
    <xf numFmtId="3" fontId="37" fillId="5" borderId="85" xfId="0" applyNumberFormat="1" applyFont="1" applyFill="1" applyBorder="1" applyAlignment="1" applyProtection="1">
      <alignment horizontal="center"/>
    </xf>
    <xf numFmtId="3" fontId="37" fillId="5" borderId="30" xfId="0" applyNumberFormat="1" applyFont="1" applyFill="1" applyBorder="1" applyAlignment="1" applyProtection="1">
      <alignment horizontal="center"/>
    </xf>
    <xf numFmtId="3" fontId="37" fillId="5" borderId="86" xfId="0" applyNumberFormat="1" applyFont="1" applyFill="1" applyBorder="1" applyAlignment="1" applyProtection="1">
      <alignment horizontal="center"/>
    </xf>
    <xf numFmtId="0" fontId="37" fillId="5" borderId="27" xfId="0" applyFont="1" applyFill="1" applyBorder="1" applyAlignment="1" applyProtection="1">
      <alignment horizontal="center"/>
    </xf>
    <xf numFmtId="0" fontId="37" fillId="5" borderId="18" xfId="0" applyFont="1" applyFill="1" applyBorder="1" applyAlignment="1" applyProtection="1">
      <alignment horizontal="center"/>
    </xf>
    <xf numFmtId="0" fontId="37" fillId="5" borderId="7" xfId="0" applyFont="1" applyFill="1" applyBorder="1" applyAlignment="1" applyProtection="1">
      <alignment horizontal="center"/>
    </xf>
    <xf numFmtId="0" fontId="37" fillId="5" borderId="38" xfId="0" applyFont="1" applyFill="1" applyBorder="1" applyAlignment="1" applyProtection="1">
      <alignment horizontal="center"/>
    </xf>
    <xf numFmtId="0" fontId="37" fillId="5" borderId="76" xfId="0" applyFont="1" applyFill="1" applyBorder="1" applyAlignment="1" applyProtection="1">
      <alignment horizontal="center"/>
    </xf>
    <xf numFmtId="0" fontId="37" fillId="5" borderId="35" xfId="0" applyFont="1" applyFill="1" applyBorder="1" applyAlignment="1" applyProtection="1">
      <alignment horizontal="center"/>
    </xf>
    <xf numFmtId="0" fontId="37" fillId="5" borderId="45" xfId="0" applyFont="1" applyFill="1" applyBorder="1" applyAlignment="1" applyProtection="1">
      <alignment horizontal="center"/>
    </xf>
    <xf numFmtId="0" fontId="37" fillId="5" borderId="40" xfId="0" applyFont="1" applyFill="1" applyBorder="1" applyAlignment="1" applyProtection="1">
      <alignment horizontal="center"/>
    </xf>
    <xf numFmtId="0" fontId="37" fillId="4" borderId="14" xfId="0" applyFont="1" applyFill="1" applyBorder="1" applyProtection="1"/>
    <xf numFmtId="0" fontId="37" fillId="0" borderId="0" xfId="0" applyFont="1" applyFill="1" applyBorder="1" applyProtection="1"/>
    <xf numFmtId="0" fontId="37" fillId="0" borderId="0" xfId="0" applyFont="1" applyFill="1" applyProtection="1"/>
    <xf numFmtId="0" fontId="36" fillId="5" borderId="35" xfId="0" applyFont="1" applyFill="1" applyBorder="1" applyAlignment="1" applyProtection="1">
      <alignment horizontal="right"/>
    </xf>
    <xf numFmtId="3" fontId="36" fillId="5" borderId="35" xfId="0" applyNumberFormat="1" applyFont="1" applyFill="1" applyBorder="1" applyAlignment="1" applyProtection="1">
      <alignment horizontal="center"/>
    </xf>
    <xf numFmtId="3" fontId="36" fillId="5" borderId="36" xfId="0" applyNumberFormat="1" applyFont="1" applyFill="1" applyBorder="1" applyAlignment="1" applyProtection="1">
      <alignment horizontal="center"/>
    </xf>
    <xf numFmtId="3" fontId="36" fillId="5" borderId="76" xfId="0" applyNumberFormat="1" applyFont="1" applyFill="1" applyBorder="1" applyAlignment="1" applyProtection="1">
      <alignment horizontal="center"/>
    </xf>
    <xf numFmtId="3" fontId="36" fillId="5" borderId="40" xfId="0" applyNumberFormat="1" applyFont="1" applyFill="1" applyBorder="1" applyAlignment="1" applyProtection="1">
      <alignment horizontal="center"/>
    </xf>
    <xf numFmtId="0" fontId="36" fillId="6" borderId="33" xfId="0" applyFont="1" applyFill="1" applyBorder="1" applyAlignment="1" applyProtection="1">
      <alignment horizontal="right"/>
    </xf>
    <xf numFmtId="3" fontId="36" fillId="6" borderId="33" xfId="0" applyNumberFormat="1" applyFont="1" applyFill="1" applyBorder="1" applyAlignment="1" applyProtection="1">
      <alignment horizontal="center"/>
    </xf>
    <xf numFmtId="0" fontId="26" fillId="0" borderId="33" xfId="5" applyFont="1" applyFill="1" applyBorder="1" applyAlignment="1" applyProtection="1">
      <alignment horizontal="right" vertical="center" wrapText="1"/>
    </xf>
    <xf numFmtId="3" fontId="37" fillId="0" borderId="33" xfId="0" applyNumberFormat="1" applyFont="1" applyFill="1" applyBorder="1" applyAlignment="1" applyProtection="1">
      <alignment horizontal="center"/>
    </xf>
    <xf numFmtId="0" fontId="26" fillId="4" borderId="33" xfId="5" applyFont="1" applyFill="1" applyBorder="1" applyAlignment="1" applyProtection="1">
      <alignment horizontal="right" vertical="center" wrapText="1"/>
    </xf>
    <xf numFmtId="0" fontId="36" fillId="59" borderId="64" xfId="0" applyFont="1" applyFill="1" applyBorder="1" applyProtection="1"/>
    <xf numFmtId="0" fontId="26" fillId="59" borderId="68" xfId="0" applyFont="1" applyFill="1" applyBorder="1" applyProtection="1"/>
    <xf numFmtId="168" fontId="37" fillId="4" borderId="52" xfId="0" applyNumberFormat="1" applyFont="1" applyFill="1" applyBorder="1" applyProtection="1"/>
    <xf numFmtId="168" fontId="37" fillId="4" borderId="33" xfId="0" applyNumberFormat="1" applyFont="1" applyFill="1" applyBorder="1" applyProtection="1"/>
    <xf numFmtId="168" fontId="55" fillId="60" borderId="65" xfId="0" applyNumberFormat="1" applyFont="1" applyFill="1" applyBorder="1" applyProtection="1"/>
    <xf numFmtId="0" fontId="37" fillId="7" borderId="52" xfId="0" applyFont="1" applyFill="1" applyBorder="1" applyProtection="1"/>
    <xf numFmtId="0" fontId="55" fillId="60" borderId="3" xfId="0" applyFont="1" applyFill="1" applyBorder="1" applyProtection="1"/>
    <xf numFmtId="0" fontId="37" fillId="7" borderId="37" xfId="0" applyFont="1" applyFill="1" applyBorder="1" applyProtection="1"/>
    <xf numFmtId="0" fontId="36" fillId="59" borderId="68" xfId="0" applyFont="1" applyFill="1" applyBorder="1" applyAlignment="1" applyProtection="1">
      <alignment horizontal="right"/>
    </xf>
    <xf numFmtId="166" fontId="55" fillId="7" borderId="33" xfId="0" applyNumberFormat="1" applyFont="1" applyFill="1" applyBorder="1" applyProtection="1"/>
    <xf numFmtId="0" fontId="26" fillId="5" borderId="68" xfId="0" applyFont="1" applyFill="1" applyBorder="1" applyAlignment="1" applyProtection="1">
      <alignment wrapText="1"/>
    </xf>
    <xf numFmtId="3" fontId="37" fillId="4" borderId="33" xfId="0" applyNumberFormat="1" applyFont="1" applyFill="1" applyBorder="1" applyProtection="1"/>
    <xf numFmtId="0" fontId="26" fillId="5" borderId="68" xfId="0" applyFont="1" applyFill="1" applyBorder="1" applyProtection="1"/>
    <xf numFmtId="0" fontId="37" fillId="4" borderId="33" xfId="0" applyFont="1" applyFill="1" applyBorder="1" applyProtection="1"/>
    <xf numFmtId="0" fontId="36" fillId="5" borderId="69" xfId="0" applyFont="1" applyFill="1" applyBorder="1" applyAlignment="1" applyProtection="1">
      <alignment horizontal="right" wrapText="1"/>
    </xf>
    <xf numFmtId="3" fontId="55" fillId="5" borderId="75" xfId="0" applyNumberFormat="1" applyFont="1" applyFill="1" applyBorder="1" applyProtection="1"/>
    <xf numFmtId="0" fontId="26" fillId="49" borderId="33" xfId="0" applyFont="1" applyFill="1" applyBorder="1" applyProtection="1">
      <protection locked="0"/>
    </xf>
    <xf numFmtId="3" fontId="26" fillId="49" borderId="20" xfId="0" applyNumberFormat="1" applyFont="1" applyFill="1" applyBorder="1" applyAlignment="1" applyProtection="1">
      <alignment horizontal="center"/>
      <protection locked="0"/>
    </xf>
    <xf numFmtId="3" fontId="26" fillId="49" borderId="78" xfId="0" applyNumberFormat="1" applyFont="1" applyFill="1" applyBorder="1" applyAlignment="1" applyProtection="1">
      <alignment horizontal="center"/>
      <protection locked="0"/>
    </xf>
    <xf numFmtId="3" fontId="26" fillId="49" borderId="94" xfId="0" applyNumberFormat="1" applyFont="1" applyFill="1" applyBorder="1" applyAlignment="1" applyProtection="1">
      <alignment horizontal="center"/>
      <protection locked="0"/>
    </xf>
    <xf numFmtId="3" fontId="26" fillId="49" borderId="21" xfId="0" applyNumberFormat="1" applyFont="1" applyFill="1" applyBorder="1" applyAlignment="1" applyProtection="1">
      <alignment horizontal="center"/>
      <protection locked="0"/>
    </xf>
    <xf numFmtId="3" fontId="26" fillId="49" borderId="47" xfId="0" applyNumberFormat="1" applyFont="1" applyFill="1" applyBorder="1" applyAlignment="1" applyProtection="1">
      <alignment horizontal="center"/>
      <protection locked="0"/>
    </xf>
    <xf numFmtId="9" fontId="26" fillId="49" borderId="53" xfId="0" applyNumberFormat="1" applyFont="1" applyFill="1" applyBorder="1" applyAlignment="1" applyProtection="1">
      <alignment horizontal="center"/>
      <protection locked="0"/>
    </xf>
    <xf numFmtId="3" fontId="26" fillId="49" borderId="33" xfId="0" applyNumberFormat="1" applyFont="1" applyFill="1" applyBorder="1" applyAlignment="1" applyProtection="1">
      <alignment horizontal="center" wrapText="1"/>
      <protection locked="0"/>
    </xf>
    <xf numFmtId="3" fontId="26" fillId="49" borderId="75" xfId="0" applyNumberFormat="1" applyFont="1" applyFill="1" applyBorder="1" applyAlignment="1" applyProtection="1">
      <alignment horizontal="center" wrapText="1"/>
      <protection locked="0"/>
    </xf>
    <xf numFmtId="3" fontId="26" fillId="49" borderId="33" xfId="0" applyNumberFormat="1" applyFont="1" applyFill="1" applyBorder="1" applyAlignment="1" applyProtection="1">
      <alignment wrapText="1"/>
      <protection locked="0"/>
    </xf>
    <xf numFmtId="0" fontId="26" fillId="4" borderId="68" xfId="0" applyFont="1" applyFill="1" applyBorder="1" applyAlignment="1" applyProtection="1">
      <alignment horizontal="right" wrapText="1"/>
      <protection locked="0"/>
    </xf>
    <xf numFmtId="0" fontId="26" fillId="9" borderId="65" xfId="0" applyFont="1" applyFill="1" applyBorder="1" applyAlignment="1" applyProtection="1">
      <alignment horizontal="center" wrapText="1"/>
      <protection locked="0"/>
    </xf>
    <xf numFmtId="0" fontId="0" fillId="4" borderId="0" xfId="0" applyFont="1" applyFill="1" applyProtection="1"/>
    <xf numFmtId="0" fontId="0" fillId="4" borderId="0" xfId="0" applyFont="1" applyFill="1" applyBorder="1" applyProtection="1"/>
    <xf numFmtId="0" fontId="26" fillId="4" borderId="0" xfId="0" applyFont="1" applyFill="1" applyBorder="1" applyAlignment="1" applyProtection="1">
      <alignment wrapText="1"/>
    </xf>
    <xf numFmtId="0" fontId="31" fillId="6" borderId="0" xfId="0" applyFont="1" applyFill="1" applyAlignment="1" applyProtection="1"/>
    <xf numFmtId="0" fontId="43" fillId="6" borderId="0" xfId="0" applyFont="1" applyFill="1" applyBorder="1" applyProtection="1"/>
    <xf numFmtId="0" fontId="44" fillId="4" borderId="0" xfId="0" applyFont="1" applyFill="1" applyAlignment="1" applyProtection="1">
      <alignment horizontal="center"/>
    </xf>
    <xf numFmtId="0" fontId="78" fillId="4" borderId="0" xfId="0" applyFont="1" applyFill="1" applyBorder="1" applyAlignment="1" applyProtection="1"/>
    <xf numFmtId="0" fontId="43" fillId="4" borderId="0" xfId="0" applyFont="1" applyFill="1" applyProtection="1"/>
    <xf numFmtId="0" fontId="43" fillId="4" borderId="0" xfId="0" applyFont="1" applyFill="1" applyAlignment="1" applyProtection="1">
      <alignment horizontal="center"/>
    </xf>
    <xf numFmtId="0" fontId="0" fillId="4" borderId="0" xfId="0" applyFont="1" applyFill="1" applyAlignment="1" applyProtection="1">
      <alignment horizontal="center"/>
    </xf>
    <xf numFmtId="0" fontId="43" fillId="4" borderId="0" xfId="0" applyFont="1" applyFill="1" applyBorder="1" applyProtection="1"/>
    <xf numFmtId="0" fontId="36" fillId="7" borderId="68" xfId="0" applyFont="1" applyFill="1" applyBorder="1" applyProtection="1"/>
    <xf numFmtId="0" fontId="30" fillId="4" borderId="0" xfId="0" applyFont="1" applyFill="1" applyProtection="1"/>
    <xf numFmtId="0" fontId="30" fillId="4" borderId="0" xfId="0" applyFont="1" applyFill="1" applyBorder="1" applyProtection="1"/>
    <xf numFmtId="0" fontId="26" fillId="10" borderId="68" xfId="0" applyFont="1" applyFill="1" applyBorder="1" applyProtection="1"/>
    <xf numFmtId="0" fontId="26" fillId="10" borderId="65" xfId="0" applyFont="1" applyFill="1" applyBorder="1" applyAlignment="1" applyProtection="1">
      <alignment horizontal="center"/>
    </xf>
    <xf numFmtId="3" fontId="36" fillId="7" borderId="68" xfId="0" applyNumberFormat="1" applyFont="1" applyFill="1" applyBorder="1" applyProtection="1"/>
    <xf numFmtId="0" fontId="36" fillId="10" borderId="68" xfId="0" applyFont="1" applyFill="1" applyBorder="1" applyProtection="1"/>
    <xf numFmtId="3" fontId="36" fillId="10" borderId="65" xfId="0" applyNumberFormat="1" applyFont="1" applyFill="1" applyBorder="1" applyAlignment="1" applyProtection="1">
      <alignment horizontal="center"/>
    </xf>
    <xf numFmtId="0" fontId="46" fillId="4" borderId="0" xfId="0" applyFont="1" applyFill="1" applyProtection="1"/>
    <xf numFmtId="0" fontId="36" fillId="10" borderId="76" xfId="0" applyFont="1" applyFill="1" applyBorder="1" applyProtection="1"/>
    <xf numFmtId="2" fontId="36" fillId="10" borderId="35" xfId="0" applyNumberFormat="1" applyFont="1" applyFill="1" applyBorder="1" applyAlignment="1" applyProtection="1">
      <alignment horizontal="center"/>
    </xf>
    <xf numFmtId="2" fontId="36" fillId="10" borderId="40" xfId="0" applyNumberFormat="1" applyFont="1" applyFill="1" applyBorder="1" applyAlignment="1" applyProtection="1">
      <alignment horizontal="center"/>
    </xf>
    <xf numFmtId="0" fontId="11" fillId="4" borderId="0" xfId="0" applyFont="1" applyFill="1" applyBorder="1" applyAlignment="1" applyProtection="1">
      <alignment horizontal="center"/>
    </xf>
    <xf numFmtId="0" fontId="0" fillId="4" borderId="0" xfId="0" applyFill="1" applyProtection="1"/>
    <xf numFmtId="2" fontId="0" fillId="4" borderId="0" xfId="0" applyNumberFormat="1" applyFill="1" applyProtection="1"/>
    <xf numFmtId="0" fontId="0" fillId="4" borderId="0" xfId="0" applyFont="1" applyFill="1" applyAlignment="1" applyProtection="1">
      <alignment vertical="center"/>
    </xf>
    <xf numFmtId="0" fontId="0" fillId="4" borderId="0" xfId="0" applyNumberFormat="1" applyFont="1" applyFill="1" applyAlignment="1" applyProtection="1">
      <alignment horizontal="center" vertical="center"/>
    </xf>
    <xf numFmtId="0" fontId="0" fillId="4" borderId="0" xfId="0" applyFill="1" applyAlignment="1" applyProtection="1">
      <alignment vertical="center"/>
    </xf>
    <xf numFmtId="0" fontId="11" fillId="4" borderId="0" xfId="0" applyFont="1" applyFill="1" applyBorder="1" applyAlignment="1" applyProtection="1">
      <alignment vertical="center" wrapText="1"/>
    </xf>
    <xf numFmtId="0" fontId="11" fillId="4" borderId="0" xfId="0" applyFont="1" applyFill="1" applyBorder="1" applyAlignment="1" applyProtection="1">
      <alignment horizontal="center" wrapText="1"/>
    </xf>
    <xf numFmtId="0" fontId="17" fillId="4" borderId="0" xfId="0" applyFont="1" applyFill="1" applyBorder="1" applyAlignment="1" applyProtection="1">
      <alignment horizontal="center" wrapText="1"/>
    </xf>
    <xf numFmtId="0" fontId="104" fillId="4" borderId="64" xfId="0" applyFont="1" applyFill="1" applyBorder="1" applyAlignment="1" applyProtection="1">
      <alignment horizontal="left" vertical="center"/>
    </xf>
    <xf numFmtId="0" fontId="104" fillId="4" borderId="74" xfId="0" applyFont="1" applyFill="1" applyBorder="1" applyAlignment="1" applyProtection="1">
      <alignment horizontal="left" vertical="center"/>
    </xf>
    <xf numFmtId="0" fontId="104" fillId="4" borderId="67" xfId="0" applyFont="1" applyFill="1" applyBorder="1" applyAlignment="1" applyProtection="1">
      <alignment horizontal="left" vertical="center" wrapText="1"/>
    </xf>
    <xf numFmtId="0" fontId="26" fillId="9" borderId="68" xfId="0" applyFont="1" applyFill="1" applyBorder="1" applyProtection="1"/>
    <xf numFmtId="4" fontId="26" fillId="10" borderId="68" xfId="0" applyNumberFormat="1" applyFont="1" applyFill="1" applyBorder="1" applyAlignment="1" applyProtection="1">
      <alignment horizontal="center"/>
    </xf>
    <xf numFmtId="168" fontId="26" fillId="10" borderId="33" xfId="0" applyNumberFormat="1" applyFont="1" applyFill="1" applyBorder="1" applyAlignment="1" applyProtection="1">
      <alignment horizontal="center"/>
    </xf>
    <xf numFmtId="9" fontId="26" fillId="10" borderId="33" xfId="2" applyFont="1" applyFill="1" applyBorder="1" applyAlignment="1" applyProtection="1">
      <alignment horizontal="center"/>
    </xf>
    <xf numFmtId="9" fontId="26" fillId="10" borderId="65" xfId="2" applyNumberFormat="1" applyFont="1" applyFill="1" applyBorder="1" applyAlignment="1" applyProtection="1">
      <alignment horizontal="center"/>
    </xf>
    <xf numFmtId="0" fontId="105" fillId="4" borderId="68" xfId="0" applyFont="1" applyFill="1" applyBorder="1" applyAlignment="1" applyProtection="1">
      <alignment horizontal="left" vertical="center"/>
    </xf>
    <xf numFmtId="164" fontId="105" fillId="4" borderId="33" xfId="0" applyNumberFormat="1" applyFont="1" applyFill="1" applyBorder="1" applyAlignment="1" applyProtection="1">
      <alignment horizontal="left" vertical="center"/>
    </xf>
    <xf numFmtId="3" fontId="105" fillId="4" borderId="65" xfId="0" applyNumberFormat="1" applyFont="1" applyFill="1" applyBorder="1" applyAlignment="1" applyProtection="1">
      <alignment horizontal="left" vertical="center"/>
    </xf>
    <xf numFmtId="0" fontId="11" fillId="4" borderId="0" xfId="0" applyFont="1" applyFill="1" applyAlignment="1" applyProtection="1">
      <alignment horizontal="center"/>
    </xf>
    <xf numFmtId="0" fontId="0" fillId="4" borderId="0" xfId="0" applyFill="1" applyAlignment="1" applyProtection="1">
      <alignment horizontal="center"/>
    </xf>
    <xf numFmtId="0" fontId="26" fillId="9" borderId="93" xfId="0" applyFont="1" applyFill="1" applyBorder="1" applyProtection="1"/>
    <xf numFmtId="4" fontId="26" fillId="10" borderId="93" xfId="0" applyNumberFormat="1" applyFont="1" applyFill="1" applyBorder="1" applyAlignment="1" applyProtection="1">
      <alignment horizontal="center"/>
    </xf>
    <xf numFmtId="9" fontId="26" fillId="10" borderId="53" xfId="2" applyFont="1" applyFill="1" applyBorder="1" applyAlignment="1" applyProtection="1">
      <alignment horizontal="center"/>
    </xf>
    <xf numFmtId="9" fontId="26" fillId="10" borderId="86" xfId="2" applyNumberFormat="1" applyFont="1" applyFill="1" applyBorder="1" applyAlignment="1" applyProtection="1">
      <alignment horizontal="center"/>
    </xf>
    <xf numFmtId="9" fontId="26" fillId="10" borderId="53" xfId="2" applyNumberFormat="1" applyFont="1" applyFill="1" applyBorder="1" applyAlignment="1" applyProtection="1">
      <alignment horizontal="center"/>
    </xf>
    <xf numFmtId="3" fontId="26" fillId="10" borderId="93" xfId="0" applyNumberFormat="1" applyFont="1" applyFill="1" applyBorder="1" applyAlignment="1" applyProtection="1">
      <alignment horizontal="center"/>
    </xf>
    <xf numFmtId="3" fontId="0" fillId="10" borderId="91" xfId="0" applyNumberFormat="1" applyFill="1" applyBorder="1" applyAlignment="1" applyProtection="1">
      <alignment horizontal="center"/>
    </xf>
    <xf numFmtId="0" fontId="36" fillId="9" borderId="28" xfId="0" applyFont="1" applyFill="1" applyBorder="1" applyAlignment="1" applyProtection="1">
      <alignment horizontal="right"/>
    </xf>
    <xf numFmtId="4" fontId="36" fillId="9" borderId="21" xfId="0" applyNumberFormat="1" applyFont="1" applyFill="1" applyBorder="1" applyAlignment="1" applyProtection="1">
      <alignment horizontal="center"/>
    </xf>
    <xf numFmtId="2" fontId="36" fillId="10" borderId="28" xfId="0" applyNumberFormat="1" applyFont="1" applyFill="1" applyBorder="1" applyAlignment="1" applyProtection="1">
      <alignment horizontal="center"/>
    </xf>
    <xf numFmtId="9" fontId="36" fillId="10" borderId="21" xfId="2" applyFont="1" applyFill="1" applyBorder="1" applyAlignment="1" applyProtection="1">
      <alignment horizontal="center"/>
    </xf>
    <xf numFmtId="4" fontId="36" fillId="10" borderId="105" xfId="0" applyNumberFormat="1" applyFont="1" applyFill="1" applyBorder="1" applyAlignment="1" applyProtection="1">
      <alignment horizontal="center"/>
    </xf>
    <xf numFmtId="3" fontId="36" fillId="10" borderId="28" xfId="0" applyNumberFormat="1" applyFont="1" applyFill="1" applyBorder="1" applyAlignment="1" applyProtection="1">
      <alignment horizontal="center"/>
    </xf>
    <xf numFmtId="0" fontId="105" fillId="4" borderId="69" xfId="0" applyFont="1" applyFill="1" applyBorder="1" applyAlignment="1" applyProtection="1">
      <alignment horizontal="left" vertical="center"/>
    </xf>
    <xf numFmtId="166" fontId="105" fillId="4" borderId="75" xfId="0" applyNumberFormat="1" applyFont="1" applyFill="1" applyBorder="1" applyAlignment="1" applyProtection="1">
      <alignment horizontal="left" vertical="center"/>
    </xf>
    <xf numFmtId="168" fontId="105" fillId="4" borderId="66" xfId="0" applyNumberFormat="1" applyFont="1" applyFill="1" applyBorder="1" applyAlignment="1" applyProtection="1">
      <alignment horizontal="left" vertical="center"/>
    </xf>
    <xf numFmtId="0" fontId="0" fillId="4" borderId="0" xfId="0" applyFill="1" applyAlignment="1" applyProtection="1">
      <alignment horizontal="right"/>
    </xf>
    <xf numFmtId="4" fontId="0" fillId="4" borderId="0" xfId="0" applyNumberFormat="1" applyFill="1" applyProtection="1"/>
    <xf numFmtId="0" fontId="0" fillId="4" borderId="0" xfId="0" applyFill="1" applyBorder="1" applyProtection="1"/>
    <xf numFmtId="168" fontId="0" fillId="4" borderId="0" xfId="0" applyNumberFormat="1" applyFill="1" applyProtection="1"/>
    <xf numFmtId="0" fontId="42" fillId="4" borderId="0" xfId="0" applyFont="1" applyFill="1" applyBorder="1" applyAlignment="1" applyProtection="1"/>
    <xf numFmtId="3" fontId="0" fillId="10" borderId="68" xfId="0" applyNumberFormat="1" applyFill="1" applyBorder="1" applyAlignment="1" applyProtection="1">
      <alignment horizontal="center"/>
    </xf>
    <xf numFmtId="0" fontId="6" fillId="4" borderId="0" xfId="0" applyFont="1" applyFill="1" applyBorder="1" applyProtection="1"/>
    <xf numFmtId="3" fontId="0" fillId="10" borderId="27" xfId="0" applyNumberFormat="1" applyFill="1" applyBorder="1" applyAlignment="1" applyProtection="1">
      <alignment horizontal="center"/>
    </xf>
    <xf numFmtId="3" fontId="0" fillId="10" borderId="76" xfId="0" applyNumberFormat="1" applyFill="1" applyBorder="1" applyAlignment="1" applyProtection="1">
      <alignment horizontal="center"/>
    </xf>
    <xf numFmtId="164" fontId="0" fillId="4" borderId="0" xfId="0" applyNumberFormat="1" applyFont="1" applyFill="1" applyBorder="1" applyAlignment="1" applyProtection="1">
      <alignment horizontal="center"/>
    </xf>
    <xf numFmtId="3" fontId="0" fillId="10" borderId="64" xfId="0" applyNumberFormat="1" applyFill="1" applyBorder="1" applyAlignment="1" applyProtection="1">
      <alignment horizontal="center"/>
    </xf>
    <xf numFmtId="3" fontId="0" fillId="10" borderId="69" xfId="0" applyNumberFormat="1" applyFill="1" applyBorder="1" applyAlignment="1" applyProtection="1">
      <alignment horizontal="center"/>
    </xf>
    <xf numFmtId="0" fontId="36" fillId="4" borderId="0" xfId="0" applyFont="1" applyFill="1" applyBorder="1" applyAlignment="1" applyProtection="1">
      <alignment horizontal="right" wrapText="1"/>
    </xf>
    <xf numFmtId="3" fontId="0" fillId="10" borderId="77" xfId="0" applyNumberFormat="1" applyFill="1" applyBorder="1" applyAlignment="1" applyProtection="1">
      <alignment horizontal="center"/>
    </xf>
    <xf numFmtId="0" fontId="11" fillId="4" borderId="0" xfId="0" applyFont="1" applyFill="1" applyProtection="1"/>
    <xf numFmtId="0" fontId="0" fillId="4" borderId="0" xfId="0" applyFill="1" applyBorder="1" applyAlignment="1" applyProtection="1">
      <alignment horizontal="center"/>
    </xf>
    <xf numFmtId="0" fontId="10" fillId="4" borderId="0" xfId="0" applyFont="1" applyFill="1" applyBorder="1" applyProtection="1"/>
    <xf numFmtId="0" fontId="10" fillId="4" borderId="0" xfId="0" applyFont="1" applyFill="1" applyBorder="1" applyAlignment="1" applyProtection="1">
      <alignment horizontal="center"/>
    </xf>
    <xf numFmtId="2" fontId="10" fillId="4" borderId="0" xfId="0" applyNumberFormat="1" applyFont="1" applyFill="1" applyBorder="1" applyAlignment="1" applyProtection="1">
      <alignment horizontal="center"/>
    </xf>
    <xf numFmtId="166" fontId="10" fillId="4" borderId="0" xfId="0" applyNumberFormat="1" applyFont="1" applyFill="1" applyBorder="1" applyAlignment="1" applyProtection="1">
      <alignment horizontal="center"/>
    </xf>
    <xf numFmtId="3" fontId="10" fillId="4" borderId="0" xfId="0" applyNumberFormat="1" applyFont="1" applyFill="1" applyBorder="1" applyAlignment="1" applyProtection="1">
      <alignment horizontal="center"/>
    </xf>
    <xf numFmtId="4" fontId="10" fillId="4" borderId="0" xfId="0" applyNumberFormat="1" applyFont="1" applyFill="1" applyBorder="1" applyAlignment="1" applyProtection="1">
      <alignment horizontal="center"/>
    </xf>
    <xf numFmtId="168" fontId="10" fillId="4" borderId="0" xfId="0" applyNumberFormat="1" applyFont="1" applyFill="1" applyBorder="1" applyAlignment="1" applyProtection="1">
      <alignment horizontal="center"/>
    </xf>
    <xf numFmtId="3" fontId="0" fillId="4" borderId="0" xfId="0" applyNumberFormat="1" applyFill="1" applyProtection="1"/>
    <xf numFmtId="0" fontId="19" fillId="4" borderId="0" xfId="0" applyFont="1" applyFill="1" applyBorder="1" applyAlignment="1" applyProtection="1">
      <alignment horizontal="center"/>
    </xf>
    <xf numFmtId="0" fontId="0" fillId="4" borderId="0" xfId="0" applyFill="1" applyBorder="1" applyAlignment="1" applyProtection="1">
      <alignment vertical="center"/>
    </xf>
    <xf numFmtId="0" fontId="10" fillId="4" borderId="0" xfId="0" applyFont="1" applyFill="1" applyAlignment="1" applyProtection="1">
      <alignment vertical="center"/>
    </xf>
    <xf numFmtId="0" fontId="11" fillId="4" borderId="0" xfId="0" applyFont="1" applyFill="1" applyAlignment="1" applyProtection="1">
      <alignment horizontal="center" vertical="top"/>
    </xf>
    <xf numFmtId="0" fontId="55" fillId="4" borderId="30" xfId="0" applyFont="1" applyFill="1" applyBorder="1" applyAlignment="1" applyProtection="1">
      <alignment horizontal="center" wrapText="1"/>
    </xf>
    <xf numFmtId="0" fontId="0" fillId="4" borderId="0" xfId="0" applyFill="1" applyAlignment="1" applyProtection="1">
      <alignment vertical="top"/>
    </xf>
    <xf numFmtId="0" fontId="18" fillId="4" borderId="0" xfId="0" applyFont="1" applyFill="1" applyAlignment="1" applyProtection="1">
      <alignment horizontal="center" vertical="top"/>
    </xf>
    <xf numFmtId="0" fontId="11" fillId="4" borderId="0" xfId="0" applyFont="1" applyFill="1" applyBorder="1" applyAlignment="1" applyProtection="1">
      <alignment horizontal="center" vertical="top"/>
    </xf>
    <xf numFmtId="0" fontId="11" fillId="4" borderId="33" xfId="0" applyFont="1" applyFill="1" applyBorder="1" applyAlignment="1" applyProtection="1">
      <alignment horizontal="right"/>
    </xf>
    <xf numFmtId="3" fontId="11" fillId="4" borderId="33" xfId="0" applyNumberFormat="1" applyFont="1" applyFill="1" applyBorder="1" applyAlignment="1" applyProtection="1">
      <alignment horizontal="center" vertical="top"/>
    </xf>
    <xf numFmtId="0" fontId="10" fillId="4" borderId="0" xfId="0" applyFont="1" applyFill="1" applyAlignment="1" applyProtection="1">
      <alignment vertical="top"/>
    </xf>
    <xf numFmtId="0" fontId="10" fillId="4" borderId="0" xfId="0" applyFont="1" applyFill="1" applyBorder="1" applyAlignment="1" applyProtection="1">
      <alignment vertical="top"/>
    </xf>
    <xf numFmtId="0" fontId="10" fillId="4" borderId="0" xfId="0" quotePrefix="1" applyFont="1" applyFill="1" applyBorder="1" applyAlignment="1" applyProtection="1">
      <alignment vertical="top"/>
    </xf>
    <xf numFmtId="0" fontId="11" fillId="4" borderId="0" xfId="0" applyFont="1" applyFill="1" applyAlignment="1" applyProtection="1">
      <alignment vertical="top"/>
    </xf>
    <xf numFmtId="0" fontId="11" fillId="4" borderId="0" xfId="0" applyFont="1" applyFill="1" applyAlignment="1" applyProtection="1">
      <alignment vertical="top" wrapText="1"/>
    </xf>
    <xf numFmtId="0" fontId="0" fillId="4" borderId="33" xfId="0" applyFont="1" applyFill="1" applyBorder="1" applyAlignment="1" applyProtection="1">
      <alignment vertical="top"/>
    </xf>
    <xf numFmtId="0" fontId="0" fillId="4" borderId="33" xfId="0" applyFill="1" applyBorder="1" applyAlignment="1" applyProtection="1">
      <alignment horizontal="center" vertical="top"/>
    </xf>
    <xf numFmtId="0" fontId="0" fillId="4" borderId="33" xfId="0" applyFont="1" applyFill="1" applyBorder="1" applyAlignment="1" applyProtection="1">
      <alignment horizontal="center" vertical="top"/>
    </xf>
    <xf numFmtId="0" fontId="36" fillId="4" borderId="33" xfId="0" applyFont="1" applyFill="1" applyBorder="1" applyAlignment="1" applyProtection="1">
      <alignment horizontal="center"/>
    </xf>
    <xf numFmtId="0" fontId="0" fillId="4" borderId="33" xfId="0" applyFont="1" applyFill="1" applyBorder="1" applyAlignment="1" applyProtection="1">
      <alignment vertical="top" wrapText="1"/>
    </xf>
    <xf numFmtId="3" fontId="10" fillId="4" borderId="33" xfId="0" applyNumberFormat="1" applyFont="1" applyFill="1" applyBorder="1" applyAlignment="1" applyProtection="1">
      <alignment horizontal="center" vertical="top" wrapText="1"/>
    </xf>
    <xf numFmtId="3" fontId="36" fillId="4" borderId="33" xfId="0" applyNumberFormat="1" applyFont="1" applyFill="1" applyBorder="1" applyAlignment="1" applyProtection="1">
      <alignment horizontal="center"/>
    </xf>
    <xf numFmtId="0" fontId="0" fillId="4" borderId="33" xfId="0" applyFill="1" applyBorder="1" applyProtection="1"/>
    <xf numFmtId="0" fontId="16" fillId="4" borderId="0" xfId="0" applyFont="1" applyFill="1" applyProtection="1"/>
    <xf numFmtId="3" fontId="11" fillId="4" borderId="33" xfId="0" applyNumberFormat="1" applyFont="1" applyFill="1" applyBorder="1" applyAlignment="1" applyProtection="1">
      <alignment horizontal="center"/>
    </xf>
    <xf numFmtId="168" fontId="36" fillId="4" borderId="0" xfId="0" applyNumberFormat="1" applyFont="1" applyFill="1" applyBorder="1" applyAlignment="1" applyProtection="1">
      <alignment horizontal="center"/>
    </xf>
    <xf numFmtId="3" fontId="26" fillId="7" borderId="33" xfId="0" applyNumberFormat="1" applyFont="1" applyFill="1" applyBorder="1" applyAlignment="1" applyProtection="1">
      <alignment horizontal="center"/>
    </xf>
    <xf numFmtId="3" fontId="26" fillId="7" borderId="65" xfId="0" applyNumberFormat="1" applyFont="1" applyFill="1" applyBorder="1" applyAlignment="1" applyProtection="1">
      <alignment horizontal="center"/>
    </xf>
    <xf numFmtId="2" fontId="26" fillId="9" borderId="33" xfId="0" applyNumberFormat="1" applyFont="1" applyFill="1" applyBorder="1" applyAlignment="1" applyProtection="1">
      <alignment horizontal="center"/>
    </xf>
    <xf numFmtId="3" fontId="0" fillId="49" borderId="65" xfId="0" applyNumberFormat="1" applyFill="1" applyBorder="1" applyAlignment="1" applyProtection="1">
      <alignment horizontal="center"/>
      <protection locked="0"/>
    </xf>
    <xf numFmtId="3" fontId="0" fillId="49" borderId="94" xfId="0" applyNumberFormat="1" applyFill="1" applyBorder="1" applyAlignment="1" applyProtection="1">
      <alignment horizontal="center"/>
      <protection locked="0"/>
    </xf>
    <xf numFmtId="3" fontId="0" fillId="49" borderId="34" xfId="0" applyNumberFormat="1" applyFill="1" applyBorder="1" applyAlignment="1" applyProtection="1">
      <alignment horizontal="center"/>
      <protection locked="0"/>
    </xf>
    <xf numFmtId="3" fontId="0" fillId="49" borderId="91" xfId="0" applyNumberFormat="1" applyFill="1" applyBorder="1" applyAlignment="1" applyProtection="1">
      <alignment horizontal="center"/>
      <protection locked="0"/>
    </xf>
    <xf numFmtId="0" fontId="26" fillId="4" borderId="39" xfId="0" applyFont="1" applyFill="1" applyBorder="1" applyAlignment="1" applyProtection="1"/>
    <xf numFmtId="0" fontId="26" fillId="4" borderId="39" xfId="0" applyFont="1" applyFill="1" applyBorder="1" applyAlignment="1" applyProtection="1">
      <alignment horizontal="right"/>
    </xf>
    <xf numFmtId="0" fontId="26" fillId="9" borderId="63" xfId="0" applyFont="1" applyFill="1" applyBorder="1" applyAlignment="1" applyProtection="1">
      <alignment horizontal="center"/>
    </xf>
    <xf numFmtId="0" fontId="26" fillId="4" borderId="51" xfId="0" applyFont="1" applyFill="1" applyBorder="1" applyAlignment="1" applyProtection="1">
      <alignment horizontal="right"/>
    </xf>
    <xf numFmtId="0" fontId="68" fillId="4" borderId="0" xfId="0" applyFont="1" applyFill="1" applyBorder="1" applyAlignment="1" applyProtection="1"/>
    <xf numFmtId="0" fontId="43" fillId="4" borderId="0" xfId="0" applyFont="1" applyFill="1" applyAlignment="1" applyProtection="1"/>
    <xf numFmtId="0" fontId="33" fillId="4" borderId="0" xfId="0" applyFont="1" applyFill="1" applyProtection="1"/>
    <xf numFmtId="0" fontId="76" fillId="43" borderId="22" xfId="7" applyFont="1" applyFill="1" applyBorder="1" applyProtection="1"/>
    <xf numFmtId="3" fontId="0" fillId="7" borderId="68" xfId="0" applyNumberFormat="1" applyFont="1" applyFill="1" applyBorder="1" applyAlignment="1" applyProtection="1">
      <alignment horizontal="center"/>
    </xf>
    <xf numFmtId="3" fontId="0" fillId="7" borderId="33" xfId="0" applyNumberFormat="1" applyFont="1" applyFill="1" applyBorder="1" applyAlignment="1" applyProtection="1">
      <alignment horizontal="center"/>
    </xf>
    <xf numFmtId="3" fontId="0" fillId="7" borderId="65" xfId="0" applyNumberFormat="1" applyFont="1" applyFill="1" applyBorder="1" applyAlignment="1" applyProtection="1">
      <alignment horizontal="center"/>
    </xf>
    <xf numFmtId="0" fontId="72" fillId="4" borderId="0" xfId="0" applyFont="1" applyFill="1" applyAlignment="1" applyProtection="1">
      <alignment horizontal="left"/>
    </xf>
    <xf numFmtId="0" fontId="76" fillId="43" borderId="73" xfId="7" applyFont="1" applyFill="1" applyBorder="1" applyProtection="1"/>
    <xf numFmtId="0" fontId="95" fillId="4" borderId="0" xfId="0" applyFont="1" applyFill="1" applyAlignment="1" applyProtection="1">
      <alignment horizontal="left"/>
    </xf>
    <xf numFmtId="3" fontId="0" fillId="10" borderId="68" xfId="0" applyNumberFormat="1" applyFont="1" applyFill="1" applyBorder="1" applyAlignment="1" applyProtection="1">
      <alignment horizontal="center"/>
    </xf>
    <xf numFmtId="3" fontId="0" fillId="10" borderId="33" xfId="0" applyNumberFormat="1" applyFont="1" applyFill="1" applyBorder="1" applyAlignment="1" applyProtection="1">
      <alignment horizontal="center"/>
    </xf>
    <xf numFmtId="3" fontId="0" fillId="10" borderId="65" xfId="0" applyNumberFormat="1" applyFont="1" applyFill="1" applyBorder="1" applyAlignment="1" applyProtection="1">
      <alignment horizontal="center"/>
    </xf>
    <xf numFmtId="0" fontId="76" fillId="43" borderId="70" xfId="7" applyFont="1" applyFill="1" applyBorder="1" applyProtection="1"/>
    <xf numFmtId="4" fontId="0" fillId="10" borderId="69" xfId="0" applyNumberFormat="1" applyFont="1" applyFill="1" applyBorder="1" applyAlignment="1" applyProtection="1">
      <alignment horizontal="center"/>
    </xf>
    <xf numFmtId="4" fontId="0" fillId="10" borderId="75" xfId="0" applyNumberFormat="1" applyFont="1" applyFill="1" applyBorder="1" applyAlignment="1" applyProtection="1">
      <alignment horizontal="center"/>
    </xf>
    <xf numFmtId="4" fontId="0" fillId="10" borderId="66" xfId="0" applyNumberFormat="1" applyFont="1" applyFill="1" applyBorder="1" applyAlignment="1" applyProtection="1">
      <alignment horizontal="center"/>
    </xf>
    <xf numFmtId="0" fontId="76" fillId="4" borderId="0" xfId="7" applyFont="1" applyFill="1" applyBorder="1" applyProtection="1"/>
    <xf numFmtId="4" fontId="0" fillId="4" borderId="0" xfId="0" applyNumberFormat="1" applyFont="1" applyFill="1" applyBorder="1" applyAlignment="1" applyProtection="1">
      <alignment horizontal="center"/>
    </xf>
    <xf numFmtId="0" fontId="76" fillId="9" borderId="64" xfId="7" applyFont="1" applyFill="1" applyBorder="1" applyProtection="1"/>
    <xf numFmtId="4" fontId="26" fillId="9" borderId="74" xfId="0" applyNumberFormat="1" applyFont="1" applyFill="1" applyBorder="1" applyAlignment="1" applyProtection="1">
      <alignment horizontal="center"/>
    </xf>
    <xf numFmtId="4" fontId="26" fillId="9" borderId="67" xfId="0" applyNumberFormat="1" applyFont="1" applyFill="1" applyBorder="1" applyAlignment="1" applyProtection="1">
      <alignment horizontal="center"/>
    </xf>
    <xf numFmtId="0" fontId="121" fillId="4" borderId="0" xfId="0" applyFont="1" applyFill="1" applyAlignment="1" applyProtection="1">
      <alignment horizontal="left"/>
    </xf>
    <xf numFmtId="0" fontId="76" fillId="9" borderId="69" xfId="7" applyFont="1" applyFill="1" applyBorder="1" applyProtection="1"/>
    <xf numFmtId="9" fontId="0" fillId="9" borderId="75" xfId="0" applyNumberFormat="1" applyFont="1" applyFill="1" applyBorder="1" applyAlignment="1" applyProtection="1">
      <alignment horizontal="center"/>
    </xf>
    <xf numFmtId="9" fontId="0" fillId="9" borderId="66" xfId="0" applyNumberFormat="1" applyFont="1" applyFill="1" applyBorder="1" applyAlignment="1" applyProtection="1">
      <alignment horizontal="center"/>
    </xf>
    <xf numFmtId="0" fontId="43" fillId="4" borderId="0" xfId="0" applyFont="1" applyFill="1" applyAlignment="1" applyProtection="1">
      <alignment wrapText="1"/>
    </xf>
    <xf numFmtId="0" fontId="43" fillId="4" borderId="0" xfId="0" applyFont="1" applyFill="1" applyAlignment="1" applyProtection="1">
      <alignment horizontal="center" wrapText="1"/>
    </xf>
    <xf numFmtId="0" fontId="43" fillId="4" borderId="0" xfId="0" applyFont="1" applyFill="1" applyBorder="1" applyAlignment="1" applyProtection="1">
      <alignment wrapText="1"/>
    </xf>
    <xf numFmtId="0" fontId="26" fillId="9" borderId="27" xfId="0" applyFont="1" applyFill="1" applyBorder="1" applyAlignment="1" applyProtection="1">
      <alignment wrapText="1"/>
    </xf>
    <xf numFmtId="2" fontId="26" fillId="9" borderId="18" xfId="0" applyNumberFormat="1" applyFont="1" applyFill="1" applyBorder="1" applyAlignment="1" applyProtection="1">
      <alignment horizontal="center" wrapText="1"/>
    </xf>
    <xf numFmtId="3" fontId="26" fillId="10" borderId="27" xfId="0" applyNumberFormat="1" applyFont="1" applyFill="1" applyBorder="1" applyAlignment="1" applyProtection="1">
      <alignment horizontal="center" wrapText="1"/>
    </xf>
    <xf numFmtId="3" fontId="26" fillId="10" borderId="15" xfId="0" applyNumberFormat="1" applyFont="1" applyFill="1" applyBorder="1" applyAlignment="1" applyProtection="1">
      <alignment horizontal="center" wrapText="1"/>
    </xf>
    <xf numFmtId="3" fontId="26" fillId="10" borderId="18" xfId="0" applyNumberFormat="1" applyFont="1" applyFill="1" applyBorder="1" applyAlignment="1" applyProtection="1">
      <alignment horizontal="center" wrapText="1"/>
    </xf>
    <xf numFmtId="3" fontId="26" fillId="10" borderId="38" xfId="0" applyNumberFormat="1" applyFont="1" applyFill="1" applyBorder="1" applyAlignment="1" applyProtection="1">
      <alignment horizontal="center" wrapText="1"/>
    </xf>
    <xf numFmtId="0" fontId="0" fillId="4" borderId="0" xfId="0" applyFill="1" applyBorder="1" applyAlignment="1" applyProtection="1">
      <alignment horizontal="center" wrapText="1"/>
    </xf>
    <xf numFmtId="0" fontId="26" fillId="9" borderId="116" xfId="0" applyFont="1" applyFill="1" applyBorder="1" applyAlignment="1" applyProtection="1">
      <alignment wrapText="1"/>
    </xf>
    <xf numFmtId="2" fontId="26" fillId="9" borderId="46" xfId="0" applyNumberFormat="1" applyFont="1" applyFill="1" applyBorder="1" applyAlignment="1" applyProtection="1">
      <alignment horizontal="center" wrapText="1"/>
    </xf>
    <xf numFmtId="3" fontId="26" fillId="10" borderId="116" xfId="0" applyNumberFormat="1" applyFont="1" applyFill="1" applyBorder="1" applyAlignment="1" applyProtection="1">
      <alignment horizontal="center" wrapText="1"/>
    </xf>
    <xf numFmtId="3" fontId="26" fillId="10" borderId="12" xfId="0" applyNumberFormat="1" applyFont="1" applyFill="1" applyBorder="1" applyAlignment="1" applyProtection="1">
      <alignment horizontal="center" wrapText="1"/>
    </xf>
    <xf numFmtId="3" fontId="26" fillId="10" borderId="46" xfId="0" applyNumberFormat="1" applyFont="1" applyFill="1" applyBorder="1" applyAlignment="1" applyProtection="1">
      <alignment horizontal="center" wrapText="1"/>
    </xf>
    <xf numFmtId="3" fontId="26" fillId="10" borderId="117" xfId="0" applyNumberFormat="1" applyFont="1" applyFill="1" applyBorder="1" applyAlignment="1" applyProtection="1">
      <alignment horizontal="center" wrapText="1"/>
    </xf>
    <xf numFmtId="0" fontId="36" fillId="9" borderId="28" xfId="7" applyFont="1" applyFill="1" applyBorder="1" applyAlignment="1" applyProtection="1">
      <alignment vertical="center" wrapText="1"/>
    </xf>
    <xf numFmtId="4" fontId="36" fillId="9" borderId="21" xfId="0" applyNumberFormat="1" applyFont="1" applyFill="1" applyBorder="1" applyAlignment="1" applyProtection="1">
      <alignment horizontal="center" wrapText="1"/>
    </xf>
    <xf numFmtId="3" fontId="36" fillId="10" borderId="28" xfId="0" applyNumberFormat="1" applyFont="1" applyFill="1" applyBorder="1" applyAlignment="1" applyProtection="1">
      <alignment horizontal="center" wrapText="1"/>
    </xf>
    <xf numFmtId="3" fontId="26" fillId="10" borderId="21" xfId="0" applyNumberFormat="1" applyFont="1" applyFill="1" applyBorder="1" applyAlignment="1" applyProtection="1">
      <alignment horizontal="center" wrapText="1"/>
    </xf>
    <xf numFmtId="0" fontId="26" fillId="10" borderId="21" xfId="0" applyFont="1" applyFill="1" applyBorder="1" applyAlignment="1" applyProtection="1">
      <alignment horizontal="center" wrapText="1"/>
    </xf>
    <xf numFmtId="3" fontId="36" fillId="10" borderId="47" xfId="0" applyNumberFormat="1" applyFont="1" applyFill="1" applyBorder="1" applyAlignment="1" applyProtection="1">
      <alignment horizontal="center" wrapText="1"/>
    </xf>
    <xf numFmtId="0" fontId="117" fillId="4" borderId="0" xfId="7" applyFont="1" applyFill="1" applyBorder="1" applyAlignment="1" applyProtection="1">
      <alignment vertical="center"/>
    </xf>
    <xf numFmtId="167" fontId="11" fillId="4" borderId="0" xfId="0" applyNumberFormat="1" applyFont="1" applyFill="1" applyBorder="1" applyAlignment="1" applyProtection="1">
      <alignment horizontal="center" wrapText="1"/>
    </xf>
    <xf numFmtId="0" fontId="10" fillId="4" borderId="0" xfId="0" applyFont="1" applyFill="1" applyBorder="1" applyAlignment="1" applyProtection="1">
      <alignment horizontal="left" wrapText="1"/>
    </xf>
    <xf numFmtId="0" fontId="0" fillId="4" borderId="0" xfId="0" applyFill="1" applyBorder="1" applyAlignment="1" applyProtection="1">
      <alignment wrapText="1"/>
    </xf>
    <xf numFmtId="10" fontId="0" fillId="4" borderId="0" xfId="0" applyNumberFormat="1" applyFill="1" applyBorder="1" applyAlignment="1" applyProtection="1">
      <alignment horizontal="center" wrapText="1"/>
    </xf>
    <xf numFmtId="3" fontId="26" fillId="10" borderId="67" xfId="0" applyNumberFormat="1" applyFont="1" applyFill="1" applyBorder="1" applyAlignment="1" applyProtection="1">
      <alignment horizontal="center"/>
    </xf>
    <xf numFmtId="10" fontId="0" fillId="4" borderId="0" xfId="0" applyNumberFormat="1" applyFill="1" applyBorder="1" applyAlignment="1" applyProtection="1">
      <alignment horizontal="center"/>
    </xf>
    <xf numFmtId="3" fontId="26" fillId="10" borderId="66" xfId="0" applyNumberFormat="1" applyFont="1" applyFill="1" applyBorder="1" applyAlignment="1" applyProtection="1">
      <alignment horizontal="center"/>
    </xf>
    <xf numFmtId="3" fontId="0" fillId="49" borderId="86" xfId="0" applyNumberFormat="1" applyFill="1" applyBorder="1" applyAlignment="1" applyProtection="1">
      <alignment horizontal="center"/>
      <protection locked="0"/>
    </xf>
    <xf numFmtId="3" fontId="0" fillId="49" borderId="38" xfId="0" applyNumberFormat="1" applyFill="1" applyBorder="1" applyAlignment="1" applyProtection="1">
      <alignment horizontal="center"/>
      <protection locked="0"/>
    </xf>
    <xf numFmtId="3" fontId="0" fillId="49" borderId="117" xfId="0" applyNumberFormat="1" applyFill="1" applyBorder="1" applyAlignment="1" applyProtection="1">
      <alignment horizontal="center"/>
      <protection locked="0"/>
    </xf>
    <xf numFmtId="0" fontId="26" fillId="0" borderId="0" xfId="0" applyFont="1" applyFill="1" applyBorder="1" applyAlignment="1" applyProtection="1">
      <alignment vertical="top"/>
    </xf>
    <xf numFmtId="0" fontId="26" fillId="4" borderId="0" xfId="0" applyFont="1" applyFill="1" applyBorder="1" applyAlignment="1" applyProtection="1">
      <alignment horizontal="left" vertical="top" wrapText="1"/>
    </xf>
    <xf numFmtId="3" fontId="26" fillId="4" borderId="0" xfId="0" applyNumberFormat="1" applyFont="1" applyFill="1" applyProtection="1"/>
    <xf numFmtId="0" fontId="26" fillId="4" borderId="0" xfId="0" applyFont="1" applyFill="1" applyAlignment="1" applyProtection="1">
      <alignment horizontal="center" vertical="center" wrapText="1"/>
    </xf>
    <xf numFmtId="0" fontId="26" fillId="9" borderId="2" xfId="0" applyFont="1" applyFill="1" applyBorder="1" applyAlignment="1" applyProtection="1">
      <alignment wrapText="1"/>
    </xf>
    <xf numFmtId="3" fontId="26" fillId="7" borderId="18" xfId="0" applyNumberFormat="1" applyFont="1" applyFill="1" applyBorder="1" applyAlignment="1" applyProtection="1">
      <alignment horizontal="center" wrapText="1"/>
    </xf>
    <xf numFmtId="3" fontId="26" fillId="7" borderId="38" xfId="0" applyNumberFormat="1" applyFont="1" applyFill="1" applyBorder="1" applyAlignment="1" applyProtection="1">
      <alignment horizontal="center" wrapText="1"/>
    </xf>
    <xf numFmtId="3" fontId="36" fillId="10" borderId="25" xfId="0" applyNumberFormat="1" applyFont="1" applyFill="1" applyBorder="1" applyAlignment="1" applyProtection="1">
      <alignment horizontal="center" wrapText="1"/>
    </xf>
    <xf numFmtId="3" fontId="26" fillId="10" borderId="0" xfId="0" applyNumberFormat="1" applyFont="1" applyFill="1" applyBorder="1" applyAlignment="1" applyProtection="1">
      <alignment horizontal="center" wrapText="1"/>
    </xf>
    <xf numFmtId="0" fontId="42" fillId="4" borderId="0" xfId="0" applyFont="1" applyFill="1" applyAlignment="1" applyProtection="1">
      <alignment wrapText="1"/>
    </xf>
    <xf numFmtId="3" fontId="26" fillId="4" borderId="0" xfId="0" applyNumberFormat="1" applyFont="1" applyFill="1" applyAlignment="1" applyProtection="1">
      <alignment wrapText="1"/>
    </xf>
    <xf numFmtId="0" fontId="26" fillId="9" borderId="2" xfId="5" applyFont="1" applyFill="1" applyBorder="1" applyAlignment="1" applyProtection="1">
      <alignment vertical="center" wrapText="1"/>
    </xf>
    <xf numFmtId="0" fontId="36" fillId="9" borderId="2" xfId="0" applyFont="1" applyFill="1" applyBorder="1" applyAlignment="1" applyProtection="1">
      <alignment wrapText="1"/>
    </xf>
    <xf numFmtId="3" fontId="36" fillId="4" borderId="0" xfId="0" applyNumberFormat="1" applyFont="1" applyFill="1" applyBorder="1" applyAlignment="1" applyProtection="1">
      <alignment horizontal="center" wrapText="1"/>
    </xf>
    <xf numFmtId="0" fontId="36" fillId="9" borderId="33" xfId="0" applyFont="1" applyFill="1" applyBorder="1" applyAlignment="1" applyProtection="1">
      <alignment wrapText="1"/>
    </xf>
    <xf numFmtId="3" fontId="36" fillId="7" borderId="33" xfId="0" applyNumberFormat="1" applyFont="1" applyFill="1" applyBorder="1" applyAlignment="1" applyProtection="1">
      <alignment horizontal="center" wrapText="1"/>
    </xf>
    <xf numFmtId="0" fontId="51" fillId="9" borderId="34" xfId="0" applyFont="1" applyFill="1" applyBorder="1" applyAlignment="1" applyProtection="1">
      <alignment horizontal="center" wrapText="1"/>
    </xf>
    <xf numFmtId="3" fontId="36" fillId="7" borderId="34" xfId="0" applyNumberFormat="1" applyFont="1" applyFill="1" applyBorder="1" applyAlignment="1" applyProtection="1">
      <alignment horizontal="center" wrapText="1"/>
    </xf>
    <xf numFmtId="9" fontId="36" fillId="7" borderId="52" xfId="0" applyNumberFormat="1" applyFont="1" applyFill="1" applyBorder="1" applyAlignment="1" applyProtection="1">
      <alignment horizontal="center" wrapText="1"/>
    </xf>
    <xf numFmtId="9" fontId="36" fillId="4" borderId="0" xfId="0" applyNumberFormat="1" applyFont="1" applyFill="1" applyBorder="1" applyAlignment="1" applyProtection="1">
      <alignment horizontal="center" wrapText="1"/>
    </xf>
    <xf numFmtId="0" fontId="36" fillId="9" borderId="31" xfId="0" applyFont="1" applyFill="1" applyBorder="1" applyAlignment="1" applyProtection="1">
      <alignment horizontal="right" wrapText="1"/>
    </xf>
    <xf numFmtId="3" fontId="36" fillId="7" borderId="31" xfId="0" applyNumberFormat="1" applyFont="1" applyFill="1" applyBorder="1" applyAlignment="1" applyProtection="1">
      <alignment horizontal="center" wrapText="1"/>
    </xf>
    <xf numFmtId="9" fontId="36" fillId="7" borderId="37" xfId="0" applyNumberFormat="1" applyFont="1" applyFill="1" applyBorder="1" applyAlignment="1" applyProtection="1">
      <alignment horizontal="center" wrapText="1"/>
    </xf>
    <xf numFmtId="0" fontId="36" fillId="9" borderId="15" xfId="0" applyFont="1" applyFill="1" applyBorder="1" applyAlignment="1" applyProtection="1">
      <alignment horizontal="right" wrapText="1"/>
    </xf>
    <xf numFmtId="3" fontId="36" fillId="7" borderId="15" xfId="0" applyNumberFormat="1" applyFont="1" applyFill="1" applyBorder="1" applyAlignment="1" applyProtection="1">
      <alignment horizontal="center" wrapText="1"/>
    </xf>
    <xf numFmtId="9" fontId="36" fillId="7" borderId="7" xfId="0" applyNumberFormat="1" applyFont="1" applyFill="1" applyBorder="1" applyAlignment="1" applyProtection="1">
      <alignment horizontal="center" wrapText="1"/>
    </xf>
    <xf numFmtId="0" fontId="36" fillId="9" borderId="36" xfId="0" applyFont="1" applyFill="1" applyBorder="1" applyAlignment="1" applyProtection="1">
      <alignment horizontal="right" wrapText="1"/>
    </xf>
    <xf numFmtId="3" fontId="36" fillId="7" borderId="36" xfId="0" applyNumberFormat="1" applyFont="1" applyFill="1" applyBorder="1" applyAlignment="1" applyProtection="1">
      <alignment horizontal="center" wrapText="1"/>
    </xf>
    <xf numFmtId="9" fontId="36" fillId="7" borderId="45" xfId="0" applyNumberFormat="1" applyFont="1" applyFill="1" applyBorder="1" applyAlignment="1" applyProtection="1">
      <alignment horizontal="center" wrapText="1"/>
    </xf>
    <xf numFmtId="0" fontId="51" fillId="0" borderId="0" xfId="0" applyFont="1" applyFill="1" applyBorder="1" applyAlignment="1" applyProtection="1">
      <alignment horizontal="left"/>
    </xf>
    <xf numFmtId="0" fontId="26" fillId="9" borderId="85" xfId="0" applyFont="1" applyFill="1" applyBorder="1" applyProtection="1"/>
    <xf numFmtId="3" fontId="26" fillId="7" borderId="37" xfId="0" applyNumberFormat="1" applyFont="1" applyFill="1" applyBorder="1" applyAlignment="1" applyProtection="1">
      <alignment horizontal="center"/>
    </xf>
    <xf numFmtId="3" fontId="112" fillId="7" borderId="87" xfId="0" applyNumberFormat="1" applyFont="1" applyFill="1" applyBorder="1" applyAlignment="1" applyProtection="1">
      <alignment horizontal="center"/>
    </xf>
    <xf numFmtId="3" fontId="112" fillId="10" borderId="27" xfId="0" applyNumberFormat="1" applyFont="1" applyFill="1" applyBorder="1" applyAlignment="1" applyProtection="1">
      <alignment horizontal="center"/>
    </xf>
    <xf numFmtId="3" fontId="112" fillId="10" borderId="0" xfId="0" applyNumberFormat="1" applyFont="1" applyFill="1" applyBorder="1" applyAlignment="1" applyProtection="1">
      <alignment horizontal="center"/>
    </xf>
    <xf numFmtId="3" fontId="112" fillId="10" borderId="18" xfId="0" applyNumberFormat="1" applyFont="1" applyFill="1" applyBorder="1" applyAlignment="1" applyProtection="1">
      <alignment horizontal="center"/>
    </xf>
    <xf numFmtId="3" fontId="112" fillId="10" borderId="3" xfId="0" applyNumberFormat="1" applyFont="1" applyFill="1" applyBorder="1" applyAlignment="1" applyProtection="1">
      <alignment horizontal="center"/>
    </xf>
    <xf numFmtId="0" fontId="26" fillId="9" borderId="27" xfId="0" applyFont="1" applyFill="1" applyBorder="1" applyProtection="1"/>
    <xf numFmtId="3" fontId="26" fillId="7" borderId="7" xfId="0" applyNumberFormat="1" applyFont="1" applyFill="1" applyBorder="1" applyAlignment="1" applyProtection="1">
      <alignment horizontal="center"/>
    </xf>
    <xf numFmtId="3" fontId="36" fillId="7" borderId="3" xfId="0" applyNumberFormat="1" applyFont="1" applyFill="1" applyBorder="1" applyAlignment="1" applyProtection="1">
      <alignment horizontal="center"/>
    </xf>
    <xf numFmtId="3" fontId="26" fillId="10" borderId="27" xfId="0" applyNumberFormat="1" applyFont="1" applyFill="1" applyBorder="1" applyAlignment="1" applyProtection="1">
      <alignment horizontal="center"/>
    </xf>
    <xf numFmtId="3" fontId="26" fillId="10" borderId="0" xfId="0" applyNumberFormat="1" applyFont="1" applyFill="1" applyBorder="1" applyAlignment="1" applyProtection="1">
      <alignment horizontal="center"/>
    </xf>
    <xf numFmtId="3" fontId="26" fillId="10" borderId="18" xfId="0" applyNumberFormat="1" applyFont="1" applyFill="1" applyBorder="1" applyAlignment="1" applyProtection="1">
      <alignment horizontal="center"/>
    </xf>
    <xf numFmtId="3" fontId="26" fillId="10" borderId="3" xfId="0" applyNumberFormat="1" applyFont="1" applyFill="1" applyBorder="1" applyAlignment="1" applyProtection="1">
      <alignment horizontal="center"/>
    </xf>
    <xf numFmtId="0" fontId="26" fillId="7" borderId="7" xfId="0" applyFont="1" applyFill="1" applyBorder="1" applyAlignment="1" applyProtection="1">
      <alignment horizontal="center"/>
    </xf>
    <xf numFmtId="3" fontId="26" fillId="10" borderId="46" xfId="0" applyNumberFormat="1" applyFont="1" applyFill="1" applyBorder="1" applyAlignment="1" applyProtection="1">
      <alignment horizontal="center"/>
    </xf>
    <xf numFmtId="0" fontId="37" fillId="6" borderId="0" xfId="0" applyFont="1" applyFill="1" applyAlignment="1" applyProtection="1">
      <alignment horizontal="center"/>
    </xf>
    <xf numFmtId="0" fontId="26" fillId="4" borderId="0" xfId="0" applyFont="1" applyFill="1" applyBorder="1" applyAlignment="1" applyProtection="1">
      <alignment horizontal="left" vertical="top"/>
    </xf>
    <xf numFmtId="0" fontId="26" fillId="4" borderId="31" xfId="0" applyFont="1" applyFill="1" applyBorder="1" applyProtection="1"/>
    <xf numFmtId="0" fontId="26" fillId="4" borderId="32" xfId="0" applyFont="1" applyFill="1" applyBorder="1" applyProtection="1"/>
    <xf numFmtId="0" fontId="26" fillId="4" borderId="37" xfId="0" applyFont="1" applyFill="1" applyBorder="1" applyProtection="1"/>
    <xf numFmtId="0" fontId="26" fillId="4" borderId="34" xfId="0" applyFont="1" applyFill="1" applyBorder="1" applyProtection="1"/>
    <xf numFmtId="0" fontId="26" fillId="4" borderId="52" xfId="0" applyFont="1" applyFill="1" applyBorder="1" applyProtection="1"/>
    <xf numFmtId="0" fontId="26" fillId="4" borderId="0" xfId="0" applyFont="1" applyFill="1" applyBorder="1" applyAlignment="1" applyProtection="1">
      <alignment vertical="top" wrapText="1"/>
    </xf>
    <xf numFmtId="0" fontId="26" fillId="44" borderId="63" xfId="0" applyFont="1" applyFill="1" applyBorder="1" applyAlignment="1" applyProtection="1">
      <alignment horizontal="center"/>
    </xf>
    <xf numFmtId="0" fontId="46" fillId="4" borderId="0" xfId="0" applyFont="1" applyFill="1" applyAlignment="1" applyProtection="1">
      <alignment horizontal="left" vertical="top" wrapText="1"/>
    </xf>
    <xf numFmtId="0" fontId="26" fillId="0" borderId="0" xfId="0" applyFont="1" applyFill="1" applyBorder="1" applyAlignment="1" applyProtection="1">
      <alignment horizontal="center"/>
    </xf>
    <xf numFmtId="0" fontId="32" fillId="2" borderId="37" xfId="0" applyFont="1" applyFill="1" applyBorder="1" applyAlignment="1" applyProtection="1">
      <alignment horizontal="center" vertical="center"/>
    </xf>
    <xf numFmtId="0" fontId="32" fillId="2" borderId="30" xfId="0" applyFont="1" applyFill="1" applyBorder="1" applyAlignment="1" applyProtection="1">
      <alignment horizontal="center" vertical="center"/>
    </xf>
    <xf numFmtId="0" fontId="32" fillId="2" borderId="86" xfId="0" applyFont="1" applyFill="1" applyBorder="1" applyAlignment="1" applyProtection="1">
      <alignment horizontal="center" vertical="center"/>
    </xf>
    <xf numFmtId="0" fontId="26" fillId="43" borderId="44" xfId="0" applyFont="1" applyFill="1" applyBorder="1" applyAlignment="1" applyProtection="1">
      <alignment wrapText="1"/>
    </xf>
    <xf numFmtId="3" fontId="26" fillId="7" borderId="40" xfId="0" applyNumberFormat="1" applyFont="1" applyFill="1" applyBorder="1" applyAlignment="1" applyProtection="1">
      <alignment horizontal="center"/>
    </xf>
    <xf numFmtId="3" fontId="26" fillId="7" borderId="76" xfId="0" applyNumberFormat="1" applyFont="1" applyFill="1" applyBorder="1" applyAlignment="1" applyProtection="1">
      <alignment horizontal="center"/>
    </xf>
    <xf numFmtId="3" fontId="26" fillId="7" borderId="45" xfId="0" applyNumberFormat="1" applyFont="1" applyFill="1" applyBorder="1" applyAlignment="1" applyProtection="1">
      <alignment horizontal="center"/>
    </xf>
    <xf numFmtId="3" fontId="26" fillId="7" borderId="35" xfId="0" applyNumberFormat="1" applyFont="1" applyFill="1" applyBorder="1" applyAlignment="1" applyProtection="1">
      <alignment horizontal="center"/>
    </xf>
    <xf numFmtId="0" fontId="26" fillId="43" borderId="73" xfId="0" applyFont="1" applyFill="1" applyBorder="1" applyAlignment="1" applyProtection="1">
      <alignment wrapText="1"/>
    </xf>
    <xf numFmtId="3" fontId="26" fillId="7" borderId="68" xfId="0" applyNumberFormat="1" applyFont="1" applyFill="1" applyBorder="1" applyAlignment="1" applyProtection="1">
      <alignment horizontal="center"/>
    </xf>
    <xf numFmtId="3" fontId="26" fillId="7" borderId="52" xfId="0" applyNumberFormat="1" applyFont="1" applyFill="1" applyBorder="1" applyAlignment="1" applyProtection="1">
      <alignment horizontal="center"/>
    </xf>
    <xf numFmtId="0" fontId="33" fillId="58" borderId="99" xfId="0" applyFont="1" applyFill="1" applyBorder="1" applyAlignment="1" applyProtection="1">
      <alignment horizontal="right" wrapText="1"/>
    </xf>
    <xf numFmtId="3" fontId="26" fillId="58" borderId="93" xfId="0" applyNumberFormat="1" applyFont="1" applyFill="1" applyBorder="1" applyAlignment="1" applyProtection="1">
      <alignment horizontal="center"/>
    </xf>
    <xf numFmtId="3" fontId="26" fillId="58" borderId="94" xfId="0" applyNumberFormat="1" applyFont="1" applyFill="1" applyBorder="1" applyAlignment="1" applyProtection="1">
      <alignment horizontal="center"/>
    </xf>
    <xf numFmtId="3" fontId="26" fillId="58" borderId="92" xfId="0" applyNumberFormat="1" applyFont="1" applyFill="1" applyBorder="1" applyAlignment="1" applyProtection="1">
      <alignment horizontal="center"/>
    </xf>
    <xf numFmtId="3" fontId="26" fillId="58" borderId="53" xfId="0" applyNumberFormat="1" applyFont="1" applyFill="1" applyBorder="1" applyAlignment="1" applyProtection="1">
      <alignment horizontal="center"/>
    </xf>
    <xf numFmtId="0" fontId="26" fillId="43" borderId="73" xfId="5" applyFont="1" applyFill="1" applyBorder="1" applyAlignment="1" applyProtection="1">
      <alignment vertical="center" wrapText="1"/>
    </xf>
    <xf numFmtId="3" fontId="26" fillId="58" borderId="109" xfId="0" applyNumberFormat="1" applyFont="1" applyFill="1" applyBorder="1" applyAlignment="1" applyProtection="1">
      <alignment horizontal="center"/>
    </xf>
    <xf numFmtId="3" fontId="26" fillId="7" borderId="48" xfId="0" applyNumberFormat="1" applyFont="1" applyFill="1" applyBorder="1" applyAlignment="1" applyProtection="1">
      <alignment horizontal="center"/>
    </xf>
    <xf numFmtId="3" fontId="26" fillId="7" borderId="81" xfId="0" applyNumberFormat="1" applyFont="1" applyFill="1" applyBorder="1" applyAlignment="1" applyProtection="1">
      <alignment horizontal="center"/>
    </xf>
    <xf numFmtId="0" fontId="78" fillId="4" borderId="0" xfId="0" applyFont="1" applyFill="1" applyBorder="1" applyAlignment="1" applyProtection="1">
      <alignment horizontal="left" vertical="top"/>
    </xf>
    <xf numFmtId="0" fontId="42" fillId="4" borderId="0" xfId="0" applyFont="1" applyFill="1" applyBorder="1" applyAlignment="1" applyProtection="1">
      <alignment wrapText="1"/>
    </xf>
    <xf numFmtId="3" fontId="26" fillId="7" borderId="36" xfId="0" applyNumberFormat="1" applyFont="1" applyFill="1" applyBorder="1" applyAlignment="1" applyProtection="1">
      <alignment horizontal="center"/>
    </xf>
    <xf numFmtId="3" fontId="26" fillId="7" borderId="34" xfId="0" applyNumberFormat="1" applyFont="1" applyFill="1" applyBorder="1" applyAlignment="1" applyProtection="1">
      <alignment horizontal="center"/>
    </xf>
    <xf numFmtId="0" fontId="42" fillId="4" borderId="2" xfId="0" applyFont="1" applyFill="1" applyBorder="1" applyAlignment="1" applyProtection="1">
      <alignment horizontal="left"/>
    </xf>
    <xf numFmtId="0" fontId="26" fillId="4" borderId="3" xfId="0" applyFont="1" applyFill="1" applyBorder="1" applyProtection="1"/>
    <xf numFmtId="0" fontId="26" fillId="43" borderId="16" xfId="0" applyFont="1" applyFill="1" applyBorder="1" applyAlignment="1" applyProtection="1">
      <alignment wrapText="1"/>
    </xf>
    <xf numFmtId="3" fontId="26" fillId="7" borderId="78" xfId="0" applyNumberFormat="1" applyFont="1" applyFill="1" applyBorder="1" applyAlignment="1" applyProtection="1">
      <alignment horizontal="center"/>
    </xf>
    <xf numFmtId="0" fontId="33" fillId="58" borderId="4" xfId="0" applyFont="1" applyFill="1" applyBorder="1" applyAlignment="1" applyProtection="1">
      <alignment horizontal="centerContinuous" wrapText="1"/>
    </xf>
    <xf numFmtId="3" fontId="26" fillId="58" borderId="15" xfId="0" applyNumberFormat="1" applyFont="1" applyFill="1" applyBorder="1" applyAlignment="1" applyProtection="1">
      <alignment horizontal="centerContinuous"/>
    </xf>
    <xf numFmtId="3" fontId="26" fillId="58" borderId="0" xfId="0" applyNumberFormat="1" applyFont="1" applyFill="1" applyBorder="1" applyAlignment="1" applyProtection="1">
      <alignment horizontal="centerContinuous"/>
    </xf>
    <xf numFmtId="3" fontId="26" fillId="58" borderId="3" xfId="0" applyNumberFormat="1" applyFont="1" applyFill="1" applyBorder="1" applyAlignment="1" applyProtection="1">
      <alignment horizontal="centerContinuous"/>
    </xf>
    <xf numFmtId="3" fontId="26" fillId="58" borderId="39" xfId="0" applyNumberFormat="1" applyFont="1" applyFill="1" applyBorder="1" applyAlignment="1" applyProtection="1">
      <alignment horizontal="center"/>
    </xf>
    <xf numFmtId="3" fontId="26" fillId="58" borderId="48" xfId="0" applyNumberFormat="1" applyFont="1" applyFill="1" applyBorder="1" applyAlignment="1" applyProtection="1">
      <alignment horizontal="center"/>
    </xf>
    <xf numFmtId="0" fontId="33" fillId="58" borderId="44" xfId="0" applyFont="1" applyFill="1" applyBorder="1" applyAlignment="1" applyProtection="1">
      <alignment horizontal="right" wrapText="1"/>
    </xf>
    <xf numFmtId="0" fontId="33" fillId="58" borderId="1" xfId="0" applyFont="1" applyFill="1" applyBorder="1" applyAlignment="1" applyProtection="1">
      <alignment horizontal="right" wrapText="1"/>
    </xf>
    <xf numFmtId="0" fontId="33" fillId="58" borderId="82" xfId="0" applyFont="1" applyFill="1" applyBorder="1" applyAlignment="1" applyProtection="1">
      <alignment horizontal="right" wrapText="1"/>
    </xf>
    <xf numFmtId="0" fontId="33" fillId="58" borderId="8" xfId="0" applyFont="1" applyFill="1" applyBorder="1" applyAlignment="1" applyProtection="1">
      <alignment horizontal="right" wrapText="1"/>
    </xf>
    <xf numFmtId="0" fontId="33" fillId="58" borderId="9" xfId="0" applyFont="1" applyFill="1" applyBorder="1" applyAlignment="1" applyProtection="1">
      <alignment horizontal="right" wrapText="1"/>
    </xf>
    <xf numFmtId="3" fontId="26" fillId="58" borderId="45" xfId="0" applyNumberFormat="1" applyFont="1" applyFill="1" applyBorder="1" applyAlignment="1" applyProtection="1">
      <alignment horizontal="center"/>
    </xf>
    <xf numFmtId="3" fontId="26" fillId="58" borderId="40" xfId="0" applyNumberFormat="1" applyFont="1" applyFill="1" applyBorder="1" applyAlignment="1" applyProtection="1">
      <alignment horizontal="center"/>
    </xf>
    <xf numFmtId="0" fontId="33" fillId="58" borderId="73" xfId="0" applyFont="1" applyFill="1" applyBorder="1" applyAlignment="1" applyProtection="1">
      <alignment horizontal="right" wrapText="1"/>
    </xf>
    <xf numFmtId="0" fontId="33" fillId="58" borderId="2" xfId="0" applyFont="1" applyFill="1" applyBorder="1" applyAlignment="1" applyProtection="1">
      <alignment horizontal="right" wrapText="1"/>
    </xf>
    <xf numFmtId="0" fontId="33" fillId="58" borderId="87" xfId="0" applyFont="1" applyFill="1" applyBorder="1" applyAlignment="1" applyProtection="1">
      <alignment horizontal="right" wrapText="1"/>
    </xf>
    <xf numFmtId="0" fontId="33" fillId="58" borderId="0" xfId="0" applyFont="1" applyFill="1" applyBorder="1" applyAlignment="1" applyProtection="1">
      <alignment horizontal="right" wrapText="1"/>
    </xf>
    <xf numFmtId="0" fontId="33" fillId="58" borderId="48" xfId="0" applyFont="1" applyFill="1" applyBorder="1" applyAlignment="1" applyProtection="1">
      <alignment horizontal="right" wrapText="1"/>
    </xf>
    <xf numFmtId="3" fontId="26" fillId="58" borderId="52" xfId="0" applyNumberFormat="1" applyFont="1" applyFill="1" applyBorder="1" applyAlignment="1" applyProtection="1">
      <alignment horizontal="center"/>
    </xf>
    <xf numFmtId="0" fontId="33" fillId="58" borderId="123" xfId="0" applyFont="1" applyFill="1" applyBorder="1" applyAlignment="1" applyProtection="1">
      <alignment horizontal="right" wrapText="1"/>
    </xf>
    <xf numFmtId="0" fontId="33" fillId="58" borderId="109" xfId="0" applyFont="1" applyFill="1" applyBorder="1" applyAlignment="1" applyProtection="1">
      <alignment horizontal="right" wrapText="1"/>
    </xf>
    <xf numFmtId="3" fontId="26" fillId="58" borderId="13" xfId="0" applyNumberFormat="1" applyFont="1" applyFill="1" applyBorder="1" applyAlignment="1" applyProtection="1">
      <alignment horizontal="center"/>
    </xf>
    <xf numFmtId="0" fontId="26" fillId="4" borderId="7" xfId="0" applyFont="1" applyFill="1" applyBorder="1" applyProtection="1"/>
    <xf numFmtId="0" fontId="26" fillId="4" borderId="18" xfId="0" applyFont="1" applyFill="1" applyBorder="1" applyProtection="1"/>
    <xf numFmtId="0" fontId="26" fillId="4" borderId="15" xfId="0" applyFont="1" applyFill="1" applyBorder="1" applyProtection="1"/>
    <xf numFmtId="0" fontId="42" fillId="4" borderId="0" xfId="0" applyFont="1" applyFill="1" applyBorder="1" applyAlignment="1" applyProtection="1">
      <alignment horizontal="left" wrapText="1"/>
    </xf>
    <xf numFmtId="0" fontId="28" fillId="9" borderId="34" xfId="0" applyFont="1" applyFill="1" applyBorder="1" applyAlignment="1" applyProtection="1">
      <alignment horizontal="right" wrapText="1"/>
    </xf>
    <xf numFmtId="0" fontId="26" fillId="9" borderId="34" xfId="0" applyFont="1" applyFill="1" applyBorder="1" applyProtection="1"/>
    <xf numFmtId="0" fontId="26" fillId="10" borderId="68" xfId="0" applyFont="1" applyFill="1" applyBorder="1" applyAlignment="1" applyProtection="1">
      <alignment horizontal="center" vertical="center"/>
    </xf>
    <xf numFmtId="3" fontId="36" fillId="7" borderId="65" xfId="0" applyNumberFormat="1" applyFont="1" applyFill="1" applyBorder="1" applyAlignment="1" applyProtection="1">
      <alignment horizontal="center" vertical="center"/>
    </xf>
    <xf numFmtId="3" fontId="26" fillId="7" borderId="65" xfId="0" applyNumberFormat="1" applyFont="1" applyFill="1" applyBorder="1" applyAlignment="1" applyProtection="1">
      <alignment horizontal="center" vertical="center"/>
    </xf>
    <xf numFmtId="0" fontId="26" fillId="9" borderId="31" xfId="0" applyFont="1" applyFill="1" applyBorder="1" applyProtection="1"/>
    <xf numFmtId="0" fontId="26" fillId="10" borderId="85" xfId="0" applyFont="1" applyFill="1" applyBorder="1" applyAlignment="1" applyProtection="1">
      <alignment horizontal="center" vertical="center"/>
    </xf>
    <xf numFmtId="3" fontId="26" fillId="7" borderId="86" xfId="0" applyNumberFormat="1" applyFont="1" applyFill="1" applyBorder="1" applyAlignment="1" applyProtection="1">
      <alignment horizontal="center"/>
    </xf>
    <xf numFmtId="3" fontId="26" fillId="7" borderId="85" xfId="0" applyNumberFormat="1" applyFont="1" applyFill="1" applyBorder="1" applyAlignment="1" applyProtection="1">
      <alignment horizontal="center" vertical="center"/>
    </xf>
    <xf numFmtId="3" fontId="36" fillId="7" borderId="86" xfId="0" applyNumberFormat="1" applyFont="1" applyFill="1" applyBorder="1" applyAlignment="1" applyProtection="1">
      <alignment horizontal="center" vertical="center"/>
    </xf>
    <xf numFmtId="3" fontId="26" fillId="7" borderId="30" xfId="0" applyNumberFormat="1" applyFont="1" applyFill="1" applyBorder="1" applyAlignment="1" applyProtection="1">
      <alignment horizontal="center" vertical="center"/>
    </xf>
    <xf numFmtId="3" fontId="26" fillId="7" borderId="86" xfId="0" applyNumberFormat="1" applyFont="1" applyFill="1" applyBorder="1" applyAlignment="1" applyProtection="1">
      <alignment horizontal="center" vertical="center"/>
    </xf>
    <xf numFmtId="0" fontId="26" fillId="9" borderId="91" xfId="0" applyFont="1" applyFill="1" applyBorder="1" applyProtection="1"/>
    <xf numFmtId="3" fontId="26" fillId="7" borderId="94" xfId="0" applyNumberFormat="1" applyFont="1" applyFill="1" applyBorder="1" applyAlignment="1" applyProtection="1">
      <alignment horizontal="center"/>
    </xf>
    <xf numFmtId="3" fontId="36" fillId="7" borderId="94" xfId="0" applyNumberFormat="1" applyFont="1" applyFill="1" applyBorder="1" applyAlignment="1" applyProtection="1">
      <alignment horizontal="center" vertical="center"/>
    </xf>
    <xf numFmtId="3" fontId="26" fillId="7" borderId="94" xfId="0" applyNumberFormat="1" applyFont="1" applyFill="1" applyBorder="1" applyAlignment="1" applyProtection="1">
      <alignment horizontal="center" vertical="center"/>
    </xf>
    <xf numFmtId="3" fontId="26" fillId="4" borderId="0" xfId="0" applyNumberFormat="1" applyFont="1" applyFill="1" applyBorder="1" applyAlignment="1" applyProtection="1">
      <alignment horizontal="center" vertical="center"/>
    </xf>
    <xf numFmtId="0" fontId="78" fillId="4" borderId="0" xfId="0" applyFont="1" applyFill="1" applyBorder="1" applyAlignment="1" applyProtection="1">
      <alignment wrapText="1"/>
    </xf>
    <xf numFmtId="0" fontId="32" fillId="2" borderId="30" xfId="0" applyFont="1" applyFill="1" applyBorder="1" applyAlignment="1" applyProtection="1">
      <alignment horizontal="center" wrapText="1"/>
    </xf>
    <xf numFmtId="0" fontId="26" fillId="9" borderId="34" xfId="0" applyFont="1" applyFill="1" applyBorder="1" applyAlignment="1" applyProtection="1">
      <alignment horizontal="left" indent="2"/>
    </xf>
    <xf numFmtId="3" fontId="26" fillId="7" borderId="27" xfId="0" applyNumberFormat="1" applyFont="1" applyFill="1" applyBorder="1" applyAlignment="1" applyProtection="1">
      <alignment horizontal="center" vertical="center"/>
    </xf>
    <xf numFmtId="3" fontId="26" fillId="7" borderId="15" xfId="0" applyNumberFormat="1" applyFont="1" applyFill="1" applyBorder="1" applyAlignment="1" applyProtection="1">
      <alignment horizontal="center"/>
    </xf>
    <xf numFmtId="3" fontId="26" fillId="58" borderId="91" xfId="0" applyNumberFormat="1" applyFont="1" applyFill="1" applyBorder="1" applyAlignment="1" applyProtection="1">
      <alignment horizontal="center"/>
    </xf>
    <xf numFmtId="0" fontId="36" fillId="4" borderId="0" xfId="0" applyFont="1" applyFill="1" applyAlignment="1" applyProtection="1">
      <alignment horizontal="center" wrapText="1"/>
    </xf>
    <xf numFmtId="0" fontId="28" fillId="9" borderId="33" xfId="0" applyFont="1" applyFill="1" applyBorder="1" applyAlignment="1" applyProtection="1">
      <alignment wrapText="1"/>
    </xf>
    <xf numFmtId="0" fontId="52" fillId="4" borderId="0" xfId="0" applyFont="1" applyFill="1" applyAlignment="1" applyProtection="1">
      <alignment horizontal="left"/>
    </xf>
    <xf numFmtId="9" fontId="36" fillId="4" borderId="0" xfId="0" applyNumberFormat="1" applyFont="1" applyFill="1" applyBorder="1" applyAlignment="1" applyProtection="1">
      <alignment horizontal="center"/>
    </xf>
    <xf numFmtId="0" fontId="28" fillId="55" borderId="33" xfId="0" applyFont="1" applyFill="1" applyBorder="1" applyAlignment="1" applyProtection="1">
      <alignment wrapText="1"/>
    </xf>
    <xf numFmtId="0" fontId="52" fillId="55" borderId="0" xfId="0" applyFont="1" applyFill="1" applyAlignment="1" applyProtection="1">
      <alignment horizontal="left"/>
    </xf>
    <xf numFmtId="0" fontId="26" fillId="55" borderId="0" xfId="0" applyFont="1" applyFill="1" applyProtection="1"/>
    <xf numFmtId="0" fontId="26" fillId="55" borderId="0" xfId="0" applyFont="1" applyFill="1" applyAlignment="1" applyProtection="1">
      <alignment horizontal="center"/>
    </xf>
    <xf numFmtId="0" fontId="26" fillId="55" borderId="0" xfId="0" applyFont="1" applyFill="1" applyBorder="1" applyProtection="1"/>
    <xf numFmtId="9" fontId="36" fillId="55" borderId="0" xfId="0" applyNumberFormat="1" applyFont="1" applyFill="1" applyBorder="1" applyAlignment="1" applyProtection="1">
      <alignment horizontal="center"/>
    </xf>
    <xf numFmtId="9" fontId="36" fillId="10" borderId="33" xfId="0" applyNumberFormat="1" applyFont="1" applyFill="1" applyBorder="1" applyAlignment="1" applyProtection="1">
      <alignment horizontal="center"/>
    </xf>
    <xf numFmtId="0" fontId="52" fillId="0" borderId="0" xfId="0" applyFont="1" applyFill="1" applyAlignment="1" applyProtection="1">
      <alignment horizontal="left"/>
    </xf>
    <xf numFmtId="0" fontId="28" fillId="9" borderId="33" xfId="0" applyFont="1" applyFill="1" applyBorder="1" applyAlignment="1" applyProtection="1"/>
    <xf numFmtId="0" fontId="26" fillId="4" borderId="33" xfId="0" applyFont="1" applyFill="1" applyBorder="1" applyProtection="1"/>
    <xf numFmtId="0" fontId="26" fillId="5" borderId="33" xfId="0" applyFont="1" applyFill="1" applyBorder="1" applyProtection="1"/>
    <xf numFmtId="3" fontId="26" fillId="5" borderId="33" xfId="0" applyNumberFormat="1" applyFont="1" applyFill="1" applyBorder="1" applyProtection="1"/>
    <xf numFmtId="3" fontId="36" fillId="5" borderId="33" xfId="0" applyNumberFormat="1" applyFont="1" applyFill="1" applyBorder="1" applyAlignment="1" applyProtection="1">
      <alignment horizontal="center"/>
    </xf>
    <xf numFmtId="0" fontId="26" fillId="5" borderId="75" xfId="0" applyFont="1" applyFill="1" applyBorder="1" applyProtection="1"/>
    <xf numFmtId="3" fontId="26" fillId="5" borderId="75" xfId="0" applyNumberFormat="1" applyFont="1" applyFill="1" applyBorder="1" applyProtection="1"/>
    <xf numFmtId="3" fontId="36" fillId="5" borderId="75" xfId="0" applyNumberFormat="1" applyFont="1" applyFill="1" applyBorder="1" applyAlignment="1" applyProtection="1">
      <alignment horizontal="center"/>
    </xf>
    <xf numFmtId="0" fontId="26" fillId="47" borderId="35" xfId="0" applyFont="1" applyFill="1" applyBorder="1" applyProtection="1"/>
    <xf numFmtId="3" fontId="26" fillId="47" borderId="35" xfId="0" applyNumberFormat="1" applyFont="1" applyFill="1" applyBorder="1" applyProtection="1"/>
    <xf numFmtId="0" fontId="26" fillId="47" borderId="33" xfId="0" applyFont="1" applyFill="1" applyBorder="1" applyProtection="1"/>
    <xf numFmtId="3" fontId="26" fillId="47" borderId="33" xfId="0" applyNumberFormat="1" applyFont="1" applyFill="1" applyBorder="1" applyProtection="1"/>
    <xf numFmtId="3" fontId="26" fillId="4" borderId="0" xfId="0" applyNumberFormat="1" applyFont="1" applyFill="1" applyAlignment="1" applyProtection="1">
      <alignment horizontal="right"/>
    </xf>
    <xf numFmtId="0" fontId="86" fillId="4" borderId="0" xfId="0" applyFont="1" applyFill="1" applyProtection="1"/>
    <xf numFmtId="3" fontId="36" fillId="47" borderId="33" xfId="0" applyNumberFormat="1" applyFont="1" applyFill="1" applyBorder="1" applyAlignment="1" applyProtection="1">
      <alignment horizontal="center"/>
    </xf>
    <xf numFmtId="0" fontId="26" fillId="4" borderId="33" xfId="0" applyFont="1" applyFill="1" applyBorder="1" applyAlignment="1" applyProtection="1">
      <alignment wrapText="1"/>
    </xf>
    <xf numFmtId="0" fontId="26" fillId="4" borderId="0" xfId="0" applyFont="1" applyFill="1" applyAlignment="1" applyProtection="1">
      <alignment horizontal="right"/>
    </xf>
    <xf numFmtId="3" fontId="26" fillId="4" borderId="33" xfId="0" applyNumberFormat="1" applyFont="1" applyFill="1" applyBorder="1" applyProtection="1"/>
    <xf numFmtId="0" fontId="26" fillId="50" borderId="33" xfId="0" applyFont="1" applyFill="1" applyBorder="1" applyProtection="1"/>
    <xf numFmtId="3" fontId="36" fillId="50" borderId="33" xfId="0" applyNumberFormat="1" applyFont="1" applyFill="1" applyBorder="1" applyAlignment="1" applyProtection="1">
      <alignment horizontal="center"/>
    </xf>
    <xf numFmtId="3" fontId="0" fillId="4" borderId="33" xfId="0" applyNumberFormat="1" applyFill="1" applyBorder="1" applyProtection="1"/>
    <xf numFmtId="0" fontId="12" fillId="3" borderId="33" xfId="0" applyFont="1" applyFill="1" applyBorder="1" applyAlignment="1" applyProtection="1">
      <alignment wrapText="1"/>
    </xf>
    <xf numFmtId="3" fontId="26" fillId="47" borderId="33" xfId="0" applyNumberFormat="1" applyFont="1" applyFill="1" applyBorder="1" applyAlignment="1" applyProtection="1">
      <alignment horizontal="center"/>
    </xf>
    <xf numFmtId="0" fontId="36" fillId="6" borderId="33" xfId="0" applyFont="1" applyFill="1" applyBorder="1" applyAlignment="1" applyProtection="1">
      <alignment horizontal="right" wrapText="1"/>
    </xf>
    <xf numFmtId="3" fontId="36" fillId="6" borderId="33" xfId="0" applyNumberFormat="1" applyFont="1" applyFill="1" applyBorder="1" applyAlignment="1" applyProtection="1">
      <alignment horizontal="center" wrapText="1"/>
    </xf>
    <xf numFmtId="0" fontId="32" fillId="2" borderId="33" xfId="0" applyFont="1" applyFill="1" applyBorder="1" applyAlignment="1" applyProtection="1">
      <alignment wrapText="1"/>
    </xf>
    <xf numFmtId="3" fontId="32" fillId="2" borderId="33" xfId="0" applyNumberFormat="1" applyFont="1" applyFill="1" applyBorder="1" applyAlignment="1" applyProtection="1">
      <alignment horizontal="center" wrapText="1"/>
    </xf>
    <xf numFmtId="3" fontId="36" fillId="47" borderId="33" xfId="0" applyNumberFormat="1" applyFont="1" applyFill="1" applyBorder="1" applyAlignment="1" applyProtection="1">
      <alignment horizontal="center" wrapText="1"/>
    </xf>
    <xf numFmtId="0" fontId="32" fillId="46" borderId="33" xfId="0" applyFont="1" applyFill="1" applyBorder="1" applyAlignment="1" applyProtection="1">
      <alignment horizontal="left"/>
    </xf>
    <xf numFmtId="0" fontId="26" fillId="49" borderId="76" xfId="0" applyFont="1" applyFill="1" applyBorder="1" applyAlignment="1" applyProtection="1">
      <alignment horizontal="center"/>
      <protection locked="0"/>
    </xf>
    <xf numFmtId="0" fontId="26" fillId="49" borderId="93" xfId="0" applyFont="1" applyFill="1" applyBorder="1" applyAlignment="1" applyProtection="1">
      <alignment horizontal="center" wrapText="1"/>
      <protection locked="0"/>
    </xf>
    <xf numFmtId="0" fontId="26" fillId="49" borderId="77" xfId="0" applyFont="1" applyFill="1" applyBorder="1" applyAlignment="1" applyProtection="1">
      <alignment horizontal="center"/>
      <protection locked="0"/>
    </xf>
    <xf numFmtId="0" fontId="26" fillId="49" borderId="64" xfId="0" applyFont="1" applyFill="1" applyBorder="1" applyAlignment="1" applyProtection="1">
      <alignment horizontal="center" wrapText="1"/>
      <protection locked="0"/>
    </xf>
    <xf numFmtId="0" fontId="26" fillId="49" borderId="68" xfId="0" applyFont="1" applyFill="1" applyBorder="1" applyAlignment="1" applyProtection="1">
      <alignment horizontal="center" wrapText="1"/>
      <protection locked="0"/>
    </xf>
    <xf numFmtId="0" fontId="26" fillId="49" borderId="92" xfId="0" applyFont="1" applyFill="1" applyBorder="1" applyAlignment="1" applyProtection="1">
      <alignment horizontal="center" wrapText="1"/>
      <protection locked="0"/>
    </xf>
    <xf numFmtId="0" fontId="26" fillId="49" borderId="68" xfId="0" applyFont="1" applyFill="1" applyBorder="1" applyAlignment="1" applyProtection="1">
      <alignment horizontal="center" vertical="center"/>
      <protection locked="0"/>
    </xf>
    <xf numFmtId="0" fontId="26" fillId="49" borderId="93" xfId="0" applyFont="1" applyFill="1" applyBorder="1" applyAlignment="1" applyProtection="1">
      <alignment horizontal="center" vertical="center"/>
      <protection locked="0"/>
    </xf>
    <xf numFmtId="3" fontId="26" fillId="49" borderId="65" xfId="0" applyNumberFormat="1" applyFont="1" applyFill="1" applyBorder="1" applyAlignment="1" applyProtection="1">
      <alignment horizontal="center"/>
      <protection locked="0"/>
    </xf>
    <xf numFmtId="0" fontId="26" fillId="49" borderId="93" xfId="0" applyFont="1" applyFill="1" applyBorder="1" applyAlignment="1" applyProtection="1">
      <alignment horizontal="center"/>
      <protection locked="0"/>
    </xf>
    <xf numFmtId="0" fontId="23" fillId="8" borderId="0" xfId="0" applyFont="1" applyFill="1" applyProtection="1"/>
    <xf numFmtId="0" fontId="22" fillId="8" borderId="0" xfId="0" applyFont="1" applyFill="1" applyAlignment="1" applyProtection="1">
      <alignment horizontal="left"/>
    </xf>
    <xf numFmtId="0" fontId="23" fillId="8" borderId="0" xfId="0" applyFont="1" applyFill="1" applyAlignment="1" applyProtection="1">
      <alignment horizontal="center"/>
    </xf>
    <xf numFmtId="0" fontId="25" fillId="3" borderId="0" xfId="0" applyFont="1" applyFill="1" applyProtection="1"/>
    <xf numFmtId="0" fontId="24" fillId="3" borderId="0" xfId="0" applyFont="1" applyFill="1" applyAlignment="1" applyProtection="1">
      <alignment horizontal="left"/>
    </xf>
    <xf numFmtId="0" fontId="25" fillId="3" borderId="0" xfId="0" applyFont="1" applyFill="1" applyAlignment="1" applyProtection="1">
      <alignment horizontal="center"/>
    </xf>
    <xf numFmtId="0" fontId="26" fillId="0" borderId="0" xfId="0" applyFont="1" applyProtection="1"/>
    <xf numFmtId="0" fontId="26" fillId="0" borderId="0" xfId="0" applyFont="1" applyAlignment="1" applyProtection="1">
      <alignment horizontal="center"/>
    </xf>
    <xf numFmtId="0" fontId="0" fillId="0" borderId="0" xfId="0" applyProtection="1"/>
    <xf numFmtId="0" fontId="50" fillId="50" borderId="0" xfId="0" applyFont="1" applyFill="1" applyBorder="1" applyAlignment="1" applyProtection="1"/>
    <xf numFmtId="0" fontId="26" fillId="50" borderId="0" xfId="0" applyFont="1" applyFill="1" applyProtection="1"/>
    <xf numFmtId="0" fontId="26" fillId="9" borderId="33" xfId="0" applyFont="1" applyFill="1" applyBorder="1" applyProtection="1"/>
    <xf numFmtId="3" fontId="26" fillId="45" borderId="33" xfId="0" applyNumberFormat="1" applyFont="1" applyFill="1" applyBorder="1" applyProtection="1"/>
    <xf numFmtId="0" fontId="36" fillId="0" borderId="0" xfId="0" applyFont="1" applyAlignment="1" applyProtection="1">
      <alignment horizontal="right"/>
    </xf>
    <xf numFmtId="4" fontId="26" fillId="45" borderId="33" xfId="0" applyNumberFormat="1" applyFont="1" applyFill="1" applyBorder="1" applyProtection="1"/>
    <xf numFmtId="0" fontId="26" fillId="9" borderId="33" xfId="0" applyFont="1" applyFill="1" applyBorder="1" applyAlignment="1" applyProtection="1">
      <alignment vertical="center"/>
    </xf>
    <xf numFmtId="0" fontId="26" fillId="0" borderId="0" xfId="0" applyFont="1" applyAlignment="1" applyProtection="1">
      <alignment vertical="top"/>
    </xf>
    <xf numFmtId="0" fontId="26" fillId="0" borderId="0" xfId="0" applyFont="1" applyFill="1" applyAlignment="1" applyProtection="1">
      <alignment vertical="top"/>
    </xf>
    <xf numFmtId="0" fontId="26" fillId="9" borderId="18" xfId="0" applyFont="1" applyFill="1" applyBorder="1" applyProtection="1"/>
    <xf numFmtId="2" fontId="26" fillId="9" borderId="18" xfId="0" applyNumberFormat="1" applyFont="1" applyFill="1" applyBorder="1" applyAlignment="1" applyProtection="1">
      <alignment horizontal="center"/>
    </xf>
    <xf numFmtId="4" fontId="26" fillId="10" borderId="18" xfId="0" applyNumberFormat="1" applyFont="1" applyFill="1" applyBorder="1" applyAlignment="1" applyProtection="1">
      <alignment horizontal="center"/>
    </xf>
    <xf numFmtId="9" fontId="26" fillId="10" borderId="18" xfId="2" applyFont="1" applyFill="1" applyBorder="1" applyAlignment="1" applyProtection="1">
      <alignment horizontal="center"/>
    </xf>
    <xf numFmtId="0" fontId="26" fillId="9" borderId="46" xfId="0" applyFont="1" applyFill="1" applyBorder="1" applyProtection="1"/>
    <xf numFmtId="2" fontId="26" fillId="9" borderId="46" xfId="0" applyNumberFormat="1" applyFont="1" applyFill="1" applyBorder="1" applyAlignment="1" applyProtection="1">
      <alignment horizontal="center"/>
    </xf>
    <xf numFmtId="4" fontId="26" fillId="10" borderId="46" xfId="0" applyNumberFormat="1" applyFont="1" applyFill="1" applyBorder="1" applyAlignment="1" applyProtection="1">
      <alignment horizontal="center"/>
    </xf>
    <xf numFmtId="9" fontId="26" fillId="10" borderId="46" xfId="2" applyFont="1" applyFill="1" applyBorder="1" applyAlignment="1" applyProtection="1">
      <alignment horizontal="center"/>
    </xf>
    <xf numFmtId="0" fontId="36" fillId="9" borderId="21" xfId="0" applyFont="1" applyFill="1" applyBorder="1" applyProtection="1"/>
    <xf numFmtId="2" fontId="26" fillId="9" borderId="21" xfId="0" applyNumberFormat="1" applyFont="1" applyFill="1" applyBorder="1" applyAlignment="1" applyProtection="1">
      <alignment horizontal="center"/>
    </xf>
    <xf numFmtId="4" fontId="26" fillId="10" borderId="21" xfId="0" applyNumberFormat="1" applyFont="1" applyFill="1" applyBorder="1" applyAlignment="1" applyProtection="1">
      <alignment horizontal="center"/>
    </xf>
    <xf numFmtId="169" fontId="26" fillId="0" borderId="0" xfId="8" applyNumberFormat="1" applyFont="1" applyProtection="1"/>
    <xf numFmtId="169" fontId="26" fillId="0" borderId="0" xfId="8" applyNumberFormat="1" applyFont="1" applyFill="1" applyProtection="1"/>
    <xf numFmtId="169" fontId="46" fillId="0" borderId="0" xfId="8" applyNumberFormat="1" applyFont="1" applyProtection="1"/>
    <xf numFmtId="9" fontId="26" fillId="0" borderId="0" xfId="2" applyFont="1" applyProtection="1"/>
    <xf numFmtId="9" fontId="0" fillId="0" borderId="0" xfId="2" applyFont="1" applyProtection="1"/>
    <xf numFmtId="0" fontId="26" fillId="57" borderId="0" xfId="0" applyFont="1" applyFill="1" applyProtection="1"/>
    <xf numFmtId="2" fontId="26" fillId="10" borderId="33" xfId="0" applyNumberFormat="1" applyFont="1" applyFill="1" applyBorder="1" applyProtection="1"/>
    <xf numFmtId="169" fontId="26" fillId="10" borderId="33" xfId="8" applyNumberFormat="1" applyFont="1" applyFill="1" applyBorder="1" applyProtection="1"/>
    <xf numFmtId="0" fontId="36" fillId="9" borderId="35" xfId="0" applyFont="1" applyFill="1" applyBorder="1" applyProtection="1"/>
    <xf numFmtId="4" fontId="26" fillId="9" borderId="35" xfId="0" applyNumberFormat="1" applyFont="1" applyFill="1" applyBorder="1" applyAlignment="1" applyProtection="1">
      <alignment horizontal="center"/>
    </xf>
    <xf numFmtId="3" fontId="26" fillId="10" borderId="35" xfId="0" applyNumberFormat="1" applyFont="1" applyFill="1" applyBorder="1" applyAlignment="1" applyProtection="1">
      <alignment horizontal="center"/>
    </xf>
    <xf numFmtId="4" fontId="26" fillId="10" borderId="35" xfId="0" applyNumberFormat="1" applyFont="1" applyFill="1" applyBorder="1" applyAlignment="1" applyProtection="1">
      <alignment horizontal="center"/>
    </xf>
    <xf numFmtId="9" fontId="26" fillId="10" borderId="35" xfId="2" applyFont="1" applyFill="1" applyBorder="1" applyAlignment="1" applyProtection="1">
      <alignment horizontal="center"/>
    </xf>
    <xf numFmtId="3" fontId="26" fillId="0" borderId="0" xfId="0" applyNumberFormat="1" applyFont="1" applyProtection="1"/>
    <xf numFmtId="2" fontId="26" fillId="0" borderId="0" xfId="0" applyNumberFormat="1" applyFont="1" applyProtection="1"/>
    <xf numFmtId="165" fontId="26" fillId="0" borderId="0" xfId="0" applyNumberFormat="1" applyFont="1" applyProtection="1"/>
    <xf numFmtId="0" fontId="26" fillId="0" borderId="0" xfId="0" applyNumberFormat="1" applyFont="1" applyProtection="1"/>
    <xf numFmtId="1" fontId="26" fillId="0" borderId="0" xfId="0" applyNumberFormat="1" applyFont="1" applyProtection="1"/>
    <xf numFmtId="0" fontId="33" fillId="0" borderId="0" xfId="0" applyFont="1" applyProtection="1"/>
    <xf numFmtId="169" fontId="26" fillId="0" borderId="0" xfId="8" applyNumberFormat="1" applyFont="1" applyAlignment="1" applyProtection="1">
      <alignment horizontal="left"/>
    </xf>
    <xf numFmtId="0" fontId="26" fillId="0" borderId="0" xfId="0" applyFont="1" applyAlignment="1" applyProtection="1">
      <alignment wrapText="1"/>
    </xf>
    <xf numFmtId="0" fontId="36" fillId="50" borderId="33" xfId="0" applyFont="1" applyFill="1" applyBorder="1" applyAlignment="1" applyProtection="1">
      <alignment wrapText="1"/>
    </xf>
    <xf numFmtId="0" fontId="36" fillId="47" borderId="33" xfId="0" applyFont="1" applyFill="1" applyBorder="1" applyAlignment="1" applyProtection="1">
      <alignment horizontal="center"/>
    </xf>
    <xf numFmtId="0" fontId="36" fillId="6" borderId="33" xfId="0" applyFont="1" applyFill="1" applyBorder="1" applyAlignment="1" applyProtection="1">
      <alignment horizontal="center"/>
    </xf>
    <xf numFmtId="0" fontId="36" fillId="0" borderId="33" xfId="0" applyFont="1" applyBorder="1" applyAlignment="1" applyProtection="1">
      <alignment wrapText="1"/>
    </xf>
    <xf numFmtId="3" fontId="36" fillId="0" borderId="33" xfId="0" applyNumberFormat="1" applyFont="1" applyBorder="1" applyAlignment="1" applyProtection="1">
      <alignment horizontal="center"/>
    </xf>
    <xf numFmtId="3" fontId="26" fillId="0" borderId="33" xfId="0" applyNumberFormat="1" applyFont="1" applyBorder="1" applyAlignment="1" applyProtection="1">
      <alignment horizontal="center"/>
    </xf>
    <xf numFmtId="0" fontId="36" fillId="0" borderId="33" xfId="0" applyFont="1" applyBorder="1" applyAlignment="1" applyProtection="1">
      <alignment horizontal="right" wrapText="1"/>
    </xf>
    <xf numFmtId="0" fontId="36" fillId="0" borderId="0" xfId="0" applyFont="1" applyBorder="1" applyAlignment="1" applyProtection="1">
      <alignment horizontal="right" wrapText="1"/>
    </xf>
    <xf numFmtId="3" fontId="36" fillId="0" borderId="0" xfId="0" applyNumberFormat="1" applyFont="1" applyBorder="1" applyAlignment="1" applyProtection="1">
      <alignment horizontal="center"/>
    </xf>
    <xf numFmtId="0" fontId="36" fillId="51" borderId="33" xfId="0" applyFont="1" applyFill="1" applyBorder="1" applyAlignment="1" applyProtection="1">
      <alignment horizontal="left" wrapText="1"/>
    </xf>
    <xf numFmtId="0" fontId="36" fillId="0" borderId="33" xfId="0" applyFont="1" applyBorder="1" applyAlignment="1" applyProtection="1">
      <alignment horizontal="left" wrapText="1"/>
    </xf>
    <xf numFmtId="3" fontId="26" fillId="5" borderId="33" xfId="0" applyNumberFormat="1" applyFont="1" applyFill="1" applyBorder="1" applyAlignment="1" applyProtection="1">
      <alignment horizontal="center"/>
    </xf>
    <xf numFmtId="3" fontId="26" fillId="3" borderId="33" xfId="0" applyNumberFormat="1" applyFont="1" applyFill="1" applyBorder="1" applyAlignment="1" applyProtection="1">
      <alignment horizontal="center"/>
    </xf>
    <xf numFmtId="0" fontId="26" fillId="5" borderId="33" xfId="0" applyFont="1" applyFill="1" applyBorder="1" applyAlignment="1" applyProtection="1">
      <alignment horizontal="center"/>
    </xf>
    <xf numFmtId="0" fontId="26" fillId="3" borderId="33" xfId="0" applyFont="1" applyFill="1" applyBorder="1" applyAlignment="1" applyProtection="1">
      <alignment horizontal="center"/>
    </xf>
    <xf numFmtId="0" fontId="36" fillId="0" borderId="0" xfId="0" applyFont="1" applyFill="1" applyAlignment="1" applyProtection="1">
      <alignment horizontal="right"/>
    </xf>
    <xf numFmtId="2" fontId="26" fillId="9" borderId="15" xfId="0" applyNumberFormat="1" applyFont="1" applyFill="1" applyBorder="1" applyAlignment="1" applyProtection="1">
      <alignment horizontal="center"/>
    </xf>
    <xf numFmtId="2" fontId="26" fillId="9" borderId="12" xfId="0" applyNumberFormat="1" applyFont="1" applyFill="1" applyBorder="1" applyAlignment="1" applyProtection="1">
      <alignment horizontal="center"/>
    </xf>
    <xf numFmtId="3" fontId="26" fillId="10" borderId="30" xfId="0" applyNumberFormat="1" applyFont="1" applyFill="1" applyBorder="1" applyAlignment="1" applyProtection="1">
      <alignment horizontal="center"/>
    </xf>
    <xf numFmtId="0" fontId="26" fillId="4" borderId="0" xfId="0" applyFont="1" applyFill="1" applyAlignment="1" applyProtection="1">
      <alignment vertical="top" wrapText="1"/>
    </xf>
    <xf numFmtId="0" fontId="37" fillId="4" borderId="0" xfId="0" applyFont="1" applyFill="1" applyAlignment="1" applyProtection="1"/>
    <xf numFmtId="0" fontId="37" fillId="4" borderId="0" xfId="0" applyFont="1" applyFill="1" applyAlignment="1" applyProtection="1">
      <alignment horizontal="left"/>
    </xf>
    <xf numFmtId="0" fontId="37" fillId="0" borderId="0" xfId="0" applyFont="1" applyFill="1" applyAlignment="1" applyProtection="1"/>
    <xf numFmtId="0" fontId="37" fillId="0" borderId="0" xfId="0" applyFont="1" applyFill="1" applyAlignment="1" applyProtection="1">
      <alignment horizontal="left"/>
    </xf>
    <xf numFmtId="0" fontId="37" fillId="0" borderId="0" xfId="0" applyFont="1" applyFill="1" applyAlignment="1" applyProtection="1">
      <alignment horizontal="center"/>
    </xf>
    <xf numFmtId="0" fontId="26" fillId="0" borderId="0" xfId="0" applyFont="1" applyFill="1" applyBorder="1" applyProtection="1"/>
    <xf numFmtId="0" fontId="26" fillId="0" borderId="0" xfId="0" applyFont="1" applyFill="1" applyBorder="1" applyAlignment="1" applyProtection="1">
      <alignment horizontal="center" wrapText="1"/>
    </xf>
    <xf numFmtId="0" fontId="93" fillId="4" borderId="0" xfId="0" applyFont="1" applyFill="1" applyBorder="1" applyAlignment="1" applyProtection="1"/>
    <xf numFmtId="0" fontId="37" fillId="4" borderId="0" xfId="0" applyFont="1" applyFill="1" applyBorder="1" applyAlignment="1" applyProtection="1"/>
    <xf numFmtId="0" fontId="37" fillId="4" borderId="0" xfId="0" applyFont="1" applyFill="1" applyBorder="1" applyAlignment="1" applyProtection="1">
      <alignment horizontal="left"/>
    </xf>
    <xf numFmtId="0" fontId="36" fillId="4" borderId="0" xfId="0" applyFont="1" applyFill="1" applyBorder="1" applyAlignment="1" applyProtection="1">
      <alignment horizontal="right"/>
    </xf>
    <xf numFmtId="0" fontId="33" fillId="4" borderId="0" xfId="0" applyFont="1" applyFill="1" applyAlignment="1" applyProtection="1">
      <alignment horizontal="center"/>
    </xf>
    <xf numFmtId="0" fontId="26" fillId="4" borderId="0" xfId="0" applyFont="1" applyFill="1" applyBorder="1" applyAlignment="1" applyProtection="1">
      <alignment horizontal="left" vertical="center"/>
    </xf>
    <xf numFmtId="0" fontId="29" fillId="4" borderId="0" xfId="0" applyFont="1" applyFill="1" applyAlignment="1" applyProtection="1"/>
    <xf numFmtId="0" fontId="52" fillId="4" borderId="0" xfId="0" applyFont="1" applyFill="1" applyProtection="1"/>
    <xf numFmtId="0" fontId="30" fillId="4" borderId="0" xfId="0" applyFont="1" applyFill="1" applyAlignment="1" applyProtection="1"/>
    <xf numFmtId="0" fontId="33" fillId="4" borderId="0" xfId="0" applyFont="1" applyFill="1" applyAlignment="1" applyProtection="1"/>
    <xf numFmtId="0" fontId="51" fillId="4" borderId="51" xfId="0" applyFont="1" applyFill="1" applyBorder="1" applyAlignment="1" applyProtection="1"/>
    <xf numFmtId="0" fontId="37" fillId="4" borderId="51" xfId="0" applyFont="1" applyFill="1" applyBorder="1" applyAlignment="1" applyProtection="1">
      <alignment horizontal="left"/>
    </xf>
    <xf numFmtId="0" fontId="37" fillId="4" borderId="51" xfId="0" applyFont="1" applyFill="1" applyBorder="1" applyAlignment="1" applyProtection="1"/>
    <xf numFmtId="0" fontId="37" fillId="4" borderId="51" xfId="0" applyFont="1" applyFill="1" applyBorder="1" applyAlignment="1" applyProtection="1">
      <alignment horizontal="center"/>
    </xf>
    <xf numFmtId="0" fontId="37" fillId="4" borderId="51" xfId="0" applyFont="1" applyFill="1" applyBorder="1" applyProtection="1"/>
    <xf numFmtId="0" fontId="68" fillId="4" borderId="0" xfId="0" applyFont="1" applyFill="1" applyAlignment="1" applyProtection="1"/>
    <xf numFmtId="0" fontId="42" fillId="4" borderId="0" xfId="0" applyFont="1" applyFill="1" applyAlignment="1" applyProtection="1">
      <alignment horizontal="left"/>
    </xf>
    <xf numFmtId="0" fontId="42" fillId="4" borderId="0" xfId="0" applyFont="1" applyFill="1" applyAlignment="1" applyProtection="1"/>
    <xf numFmtId="0" fontId="123" fillId="0" borderId="0" xfId="0" applyFont="1" applyAlignment="1" applyProtection="1">
      <alignment vertical="center"/>
    </xf>
    <xf numFmtId="0" fontId="23" fillId="4" borderId="0" xfId="0" applyFont="1" applyFill="1" applyBorder="1" applyAlignment="1" applyProtection="1">
      <alignment horizontal="left"/>
    </xf>
    <xf numFmtId="0" fontId="36"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26"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4" borderId="0" xfId="0" applyFont="1" applyFill="1" applyBorder="1" applyProtection="1"/>
    <xf numFmtId="0" fontId="94" fillId="4" borderId="0" xfId="0" applyFont="1" applyFill="1" applyBorder="1" applyAlignment="1" applyProtection="1"/>
    <xf numFmtId="0" fontId="37" fillId="4" borderId="0" xfId="0" applyFont="1" applyFill="1" applyBorder="1" applyAlignment="1" applyProtection="1">
      <alignment horizontal="center"/>
    </xf>
    <xf numFmtId="0" fontId="54" fillId="4" borderId="0" xfId="0" applyFont="1" applyFill="1" applyBorder="1" applyProtection="1"/>
    <xf numFmtId="0" fontId="54" fillId="4" borderId="0" xfId="0" applyFont="1" applyFill="1" applyProtection="1"/>
    <xf numFmtId="0" fontId="23" fillId="4" borderId="0" xfId="0" applyFont="1" applyFill="1" applyProtection="1"/>
    <xf numFmtId="0" fontId="29" fillId="4" borderId="0" xfId="0" applyFont="1" applyFill="1" applyAlignment="1" applyProtection="1">
      <alignment wrapText="1"/>
    </xf>
    <xf numFmtId="0" fontId="78" fillId="4" borderId="0" xfId="0" applyFont="1" applyFill="1" applyAlignment="1" applyProtection="1">
      <alignment wrapText="1"/>
    </xf>
    <xf numFmtId="0" fontId="52" fillId="4" borderId="0" xfId="0" applyFont="1" applyFill="1" applyAlignment="1" applyProtection="1"/>
    <xf numFmtId="0" fontId="50" fillId="0" borderId="0" xfId="0" applyFont="1" applyFill="1" applyBorder="1" applyAlignment="1" applyProtection="1"/>
    <xf numFmtId="0" fontId="50" fillId="0" borderId="0" xfId="0" applyFont="1" applyFill="1" applyBorder="1" applyAlignment="1" applyProtection="1">
      <alignment horizontal="left"/>
    </xf>
    <xf numFmtId="0" fontId="52" fillId="4" borderId="0" xfId="0" applyFont="1" applyFill="1" applyBorder="1" applyAlignment="1" applyProtection="1"/>
    <xf numFmtId="0" fontId="50" fillId="0" borderId="0" xfId="0" applyNumberFormat="1" applyFont="1" applyFill="1" applyBorder="1" applyAlignment="1" applyProtection="1">
      <alignment horizontal="left"/>
    </xf>
    <xf numFmtId="0" fontId="36" fillId="9" borderId="0" xfId="0" applyFont="1" applyFill="1" applyProtection="1"/>
    <xf numFmtId="0" fontId="26" fillId="9" borderId="0" xfId="0" applyFont="1" applyFill="1" applyProtection="1"/>
    <xf numFmtId="0" fontId="43" fillId="9" borderId="0" xfId="0" applyFont="1" applyFill="1" applyProtection="1"/>
    <xf numFmtId="0" fontId="51" fillId="9" borderId="0" xfId="0" applyFont="1" applyFill="1" applyAlignment="1" applyProtection="1">
      <alignment horizontal="left" vertical="top"/>
    </xf>
    <xf numFmtId="0" fontId="43" fillId="9" borderId="0" xfId="0" applyFont="1" applyFill="1" applyAlignment="1" applyProtection="1">
      <alignment horizontal="left"/>
    </xf>
    <xf numFmtId="0" fontId="51" fillId="9" borderId="0" xfId="0" applyFont="1" applyFill="1" applyAlignment="1" applyProtection="1">
      <alignment horizontal="left"/>
    </xf>
    <xf numFmtId="0" fontId="51" fillId="9" borderId="0" xfId="0" applyFont="1" applyFill="1" applyProtection="1"/>
    <xf numFmtId="0" fontId="43" fillId="9" borderId="68" xfId="0" applyFont="1" applyFill="1" applyBorder="1" applyAlignment="1" applyProtection="1">
      <alignment horizontal="left"/>
    </xf>
    <xf numFmtId="0" fontId="43" fillId="9" borderId="69" xfId="0" applyFont="1" applyFill="1" applyBorder="1" applyAlignment="1" applyProtection="1">
      <alignment horizontal="left"/>
    </xf>
    <xf numFmtId="0" fontId="43" fillId="9" borderId="0" xfId="0" applyFont="1" applyFill="1" applyBorder="1" applyAlignment="1" applyProtection="1">
      <alignment horizontal="left"/>
    </xf>
    <xf numFmtId="0" fontId="43" fillId="9" borderId="0" xfId="0" applyFont="1" applyFill="1" applyBorder="1" applyProtection="1"/>
    <xf numFmtId="0" fontId="43" fillId="9" borderId="0" xfId="0" applyFont="1" applyFill="1" applyBorder="1" applyAlignment="1" applyProtection="1">
      <alignment horizontal="left" wrapText="1"/>
    </xf>
    <xf numFmtId="0" fontId="26" fillId="9" borderId="0" xfId="0" applyFont="1" applyFill="1" applyBorder="1" applyAlignment="1" applyProtection="1">
      <alignment horizontal="center" wrapText="1"/>
    </xf>
    <xf numFmtId="0" fontId="26" fillId="9" borderId="33" xfId="0" applyFont="1" applyFill="1" applyBorder="1" applyAlignment="1" applyProtection="1">
      <alignment horizontal="right"/>
    </xf>
    <xf numFmtId="0" fontId="26" fillId="49" borderId="33" xfId="0" applyFont="1" applyFill="1" applyBorder="1" applyAlignment="1" applyProtection="1">
      <alignment horizontal="left" wrapText="1"/>
    </xf>
    <xf numFmtId="0" fontId="26" fillId="7" borderId="33" xfId="0" applyFont="1" applyFill="1" applyBorder="1" applyAlignment="1" applyProtection="1">
      <alignment horizontal="left"/>
    </xf>
    <xf numFmtId="0" fontId="26" fillId="9" borderId="33" xfId="0" applyFont="1" applyFill="1" applyBorder="1" applyAlignment="1" applyProtection="1">
      <alignment horizontal="left"/>
    </xf>
    <xf numFmtId="0" fontId="26" fillId="44" borderId="33" xfId="0" applyFont="1" applyFill="1" applyBorder="1" applyAlignment="1" applyProtection="1">
      <alignment horizontal="left" wrapText="1"/>
    </xf>
    <xf numFmtId="0" fontId="26" fillId="10" borderId="33" xfId="0" applyFont="1" applyFill="1" applyBorder="1" applyAlignment="1" applyProtection="1">
      <alignment horizontal="left"/>
    </xf>
    <xf numFmtId="0" fontId="26" fillId="9" borderId="33" xfId="0" applyFont="1" applyFill="1" applyBorder="1" applyAlignment="1" applyProtection="1">
      <alignment horizontal="center"/>
      <protection locked="0"/>
    </xf>
    <xf numFmtId="0" fontId="26" fillId="9" borderId="51" xfId="0" applyFont="1" applyFill="1" applyBorder="1" applyAlignment="1" applyProtection="1">
      <alignment horizontal="center"/>
      <protection locked="0"/>
    </xf>
    <xf numFmtId="3" fontId="26" fillId="9" borderId="33" xfId="0" applyNumberFormat="1" applyFont="1" applyFill="1" applyBorder="1" applyAlignment="1" applyProtection="1">
      <alignment horizontal="center"/>
      <protection locked="0"/>
    </xf>
    <xf numFmtId="3" fontId="26" fillId="9" borderId="52" xfId="0" applyNumberFormat="1" applyFont="1" applyFill="1" applyBorder="1" applyAlignment="1" applyProtection="1">
      <alignment horizontal="center"/>
      <protection locked="0"/>
    </xf>
    <xf numFmtId="0" fontId="26" fillId="9" borderId="83" xfId="0" applyFont="1" applyFill="1" applyBorder="1" applyAlignment="1" applyProtection="1">
      <alignment horizontal="center"/>
      <protection locked="0"/>
    </xf>
    <xf numFmtId="0" fontId="26" fillId="9" borderId="120" xfId="0" applyFont="1" applyFill="1" applyBorder="1" applyAlignment="1" applyProtection="1">
      <alignment horizontal="center"/>
      <protection locked="0"/>
    </xf>
    <xf numFmtId="0" fontId="26" fillId="9" borderId="68" xfId="5" applyFont="1" applyFill="1" applyBorder="1" applyAlignment="1" applyProtection="1">
      <alignment vertical="center" wrapText="1"/>
      <protection locked="0"/>
    </xf>
    <xf numFmtId="3" fontId="26" fillId="9" borderId="65" xfId="0" applyNumberFormat="1" applyFont="1" applyFill="1" applyBorder="1" applyAlignment="1" applyProtection="1">
      <alignment horizontal="center" vertical="center"/>
      <protection locked="0"/>
    </xf>
    <xf numFmtId="3" fontId="26" fillId="9" borderId="66" xfId="0" applyNumberFormat="1" applyFont="1" applyFill="1" applyBorder="1" applyAlignment="1" applyProtection="1">
      <alignment horizontal="center" vertical="center"/>
      <protection locked="0"/>
    </xf>
    <xf numFmtId="3" fontId="26" fillId="9" borderId="47" xfId="0" applyNumberFormat="1" applyFont="1" applyFill="1" applyBorder="1" applyAlignment="1" applyProtection="1">
      <alignment horizontal="center" vertical="center"/>
      <protection locked="0"/>
    </xf>
    <xf numFmtId="3" fontId="26" fillId="9" borderId="34" xfId="0" applyNumberFormat="1" applyFont="1" applyFill="1" applyBorder="1" applyAlignment="1" applyProtection="1">
      <alignment horizontal="center" vertical="center"/>
      <protection locked="0"/>
    </xf>
    <xf numFmtId="3" fontId="26" fillId="9" borderId="79" xfId="0" applyNumberFormat="1" applyFont="1" applyFill="1" applyBorder="1" applyAlignment="1" applyProtection="1">
      <alignment horizontal="center" vertical="center"/>
      <protection locked="0"/>
    </xf>
    <xf numFmtId="0" fontId="28" fillId="9" borderId="79" xfId="0" applyFont="1" applyFill="1" applyBorder="1" applyAlignment="1" applyProtection="1">
      <alignment horizontal="center" vertical="center"/>
      <protection locked="0"/>
    </xf>
    <xf numFmtId="3" fontId="26" fillId="9" borderId="78" xfId="0" applyNumberFormat="1" applyFont="1" applyFill="1" applyBorder="1" applyAlignment="1" applyProtection="1">
      <alignment horizontal="center" vertical="center"/>
      <protection locked="0"/>
    </xf>
    <xf numFmtId="0" fontId="28" fillId="9" borderId="66" xfId="0" applyFont="1" applyFill="1" applyBorder="1" applyAlignment="1" applyProtection="1">
      <alignment horizontal="center" vertical="center"/>
      <protection locked="0"/>
    </xf>
    <xf numFmtId="0" fontId="26" fillId="9" borderId="65" xfId="0" applyFont="1" applyFill="1" applyBorder="1" applyAlignment="1" applyProtection="1">
      <alignment horizontal="center"/>
      <protection locked="0"/>
    </xf>
    <xf numFmtId="0" fontId="26" fillId="9" borderId="66" xfId="0" applyFont="1" applyFill="1" applyBorder="1" applyAlignment="1" applyProtection="1">
      <alignment horizontal="center"/>
      <protection locked="0"/>
    </xf>
    <xf numFmtId="0" fontId="26" fillId="9" borderId="20" xfId="0" applyFont="1" applyFill="1" applyBorder="1" applyAlignment="1" applyProtection="1">
      <alignment horizontal="center"/>
      <protection locked="0"/>
    </xf>
    <xf numFmtId="0" fontId="26" fillId="9" borderId="20" xfId="0" applyFont="1" applyFill="1" applyBorder="1" applyProtection="1">
      <protection locked="0"/>
    </xf>
    <xf numFmtId="0" fontId="26" fillId="9" borderId="78" xfId="0" applyFont="1" applyFill="1" applyBorder="1" applyAlignment="1" applyProtection="1">
      <alignment horizontal="center" wrapText="1"/>
      <protection locked="0"/>
    </xf>
    <xf numFmtId="9" fontId="26" fillId="9" borderId="33" xfId="0" applyNumberFormat="1" applyFont="1" applyFill="1" applyBorder="1" applyAlignment="1" applyProtection="1">
      <alignment horizontal="center" vertical="center"/>
      <protection locked="0"/>
    </xf>
    <xf numFmtId="0" fontId="26" fillId="9" borderId="33" xfId="0" applyFont="1" applyFill="1" applyBorder="1" applyAlignment="1" applyProtection="1">
      <alignment horizontal="center" vertical="center"/>
      <protection locked="0"/>
    </xf>
    <xf numFmtId="0" fontId="26" fillId="9" borderId="53" xfId="0" applyFont="1" applyFill="1" applyBorder="1" applyAlignment="1" applyProtection="1">
      <alignment horizontal="center" vertical="center"/>
      <protection locked="0"/>
    </xf>
    <xf numFmtId="0" fontId="28" fillId="9" borderId="21" xfId="0" applyFont="1" applyFill="1" applyBorder="1" applyAlignment="1" applyProtection="1">
      <alignment horizontal="center" vertical="center"/>
      <protection locked="0"/>
    </xf>
    <xf numFmtId="9" fontId="26" fillId="9" borderId="33" xfId="2" applyFont="1" applyFill="1" applyBorder="1" applyAlignment="1" applyProtection="1">
      <alignment horizontal="center" vertical="center"/>
      <protection locked="0"/>
    </xf>
    <xf numFmtId="9" fontId="26" fillId="9" borderId="53" xfId="0" applyNumberFormat="1" applyFont="1" applyFill="1" applyBorder="1" applyAlignment="1" applyProtection="1">
      <alignment horizontal="center" vertical="center"/>
      <protection locked="0"/>
    </xf>
    <xf numFmtId="0" fontId="28" fillId="9" borderId="18" xfId="0" applyFont="1" applyFill="1" applyBorder="1" applyAlignment="1" applyProtection="1">
      <alignment horizontal="center" vertical="center"/>
      <protection locked="0"/>
    </xf>
    <xf numFmtId="0" fontId="26" fillId="9" borderId="40" xfId="0" applyFont="1" applyFill="1" applyBorder="1" applyAlignment="1" applyProtection="1">
      <alignment horizontal="center"/>
      <protection locked="0"/>
    </xf>
    <xf numFmtId="2" fontId="36" fillId="9" borderId="33" xfId="0" applyNumberFormat="1" applyFont="1" applyFill="1" applyBorder="1" applyAlignment="1" applyProtection="1">
      <alignment horizontal="center"/>
      <protection locked="0"/>
    </xf>
    <xf numFmtId="2" fontId="36" fillId="9" borderId="65" xfId="0" applyNumberFormat="1" applyFont="1" applyFill="1" applyBorder="1" applyAlignment="1" applyProtection="1">
      <alignment horizontal="center"/>
      <protection locked="0"/>
    </xf>
    <xf numFmtId="0" fontId="26" fillId="9" borderId="94" xfId="0" applyFont="1" applyFill="1" applyBorder="1" applyAlignment="1" applyProtection="1">
      <alignment horizontal="center"/>
      <protection locked="0"/>
    </xf>
    <xf numFmtId="0" fontId="26" fillId="9" borderId="34" xfId="0" applyFont="1" applyFill="1" applyBorder="1" applyAlignment="1" applyProtection="1">
      <alignment horizontal="center"/>
      <protection locked="0"/>
    </xf>
    <xf numFmtId="0" fontId="26" fillId="9" borderId="91" xfId="0" applyFont="1" applyFill="1" applyBorder="1" applyAlignment="1" applyProtection="1">
      <alignment horizontal="center"/>
      <protection locked="0"/>
    </xf>
    <xf numFmtId="0" fontId="26" fillId="9" borderId="36" xfId="0" applyFont="1" applyFill="1" applyBorder="1" applyAlignment="1" applyProtection="1">
      <alignment horizontal="center"/>
      <protection locked="0"/>
    </xf>
    <xf numFmtId="0" fontId="0" fillId="9" borderId="65" xfId="0" applyFill="1" applyBorder="1" applyAlignment="1" applyProtection="1">
      <alignment horizontal="center"/>
      <protection locked="0"/>
    </xf>
    <xf numFmtId="0" fontId="0" fillId="9" borderId="94" xfId="0" applyFill="1" applyBorder="1" applyAlignment="1" applyProtection="1">
      <alignment horizontal="center"/>
      <protection locked="0"/>
    </xf>
    <xf numFmtId="0" fontId="0" fillId="9" borderId="38" xfId="0" applyFill="1" applyBorder="1" applyAlignment="1" applyProtection="1">
      <alignment horizontal="center"/>
      <protection locked="0"/>
    </xf>
    <xf numFmtId="0" fontId="0" fillId="9" borderId="40" xfId="0" applyFill="1" applyBorder="1" applyAlignment="1" applyProtection="1">
      <alignment horizontal="center"/>
      <protection locked="0"/>
    </xf>
    <xf numFmtId="0" fontId="0" fillId="9" borderId="67" xfId="0" applyFill="1" applyBorder="1" applyAlignment="1" applyProtection="1">
      <alignment horizontal="center"/>
      <protection locked="0"/>
    </xf>
    <xf numFmtId="3" fontId="0" fillId="9" borderId="66" xfId="0" applyNumberFormat="1" applyFill="1" applyBorder="1" applyAlignment="1" applyProtection="1">
      <alignment horizontal="center"/>
      <protection locked="0"/>
    </xf>
    <xf numFmtId="3" fontId="0" fillId="9" borderId="78" xfId="0" applyNumberFormat="1" applyFill="1" applyBorder="1" applyAlignment="1" applyProtection="1">
      <alignment horizontal="center"/>
      <protection locked="0"/>
    </xf>
    <xf numFmtId="0" fontId="26" fillId="9" borderId="98" xfId="0" applyFont="1" applyFill="1" applyBorder="1" applyAlignment="1" applyProtection="1">
      <alignment horizontal="center"/>
      <protection locked="0"/>
    </xf>
    <xf numFmtId="0" fontId="26" fillId="9" borderId="47" xfId="0" applyFont="1" applyFill="1" applyBorder="1" applyAlignment="1" applyProtection="1">
      <alignment horizontal="center"/>
      <protection locked="0"/>
    </xf>
    <xf numFmtId="0" fontId="26" fillId="9" borderId="78" xfId="0" applyFont="1" applyFill="1" applyBorder="1" applyAlignment="1" applyProtection="1">
      <alignment horizontal="center"/>
      <protection locked="0"/>
    </xf>
    <xf numFmtId="4" fontId="0" fillId="9" borderId="68" xfId="0" applyNumberFormat="1" applyFont="1" applyFill="1" applyBorder="1" applyAlignment="1" applyProtection="1">
      <alignment horizontal="center"/>
      <protection locked="0"/>
    </xf>
    <xf numFmtId="4" fontId="0" fillId="9" borderId="33" xfId="0" applyNumberFormat="1" applyFont="1" applyFill="1" applyBorder="1" applyAlignment="1" applyProtection="1">
      <alignment horizontal="center"/>
      <protection locked="0"/>
    </xf>
    <xf numFmtId="4" fontId="0" fillId="9" borderId="65" xfId="0" applyNumberFormat="1" applyFont="1" applyFill="1" applyBorder="1" applyAlignment="1" applyProtection="1">
      <alignment horizontal="center"/>
      <protection locked="0"/>
    </xf>
    <xf numFmtId="2" fontId="0" fillId="9" borderId="68" xfId="0" applyNumberFormat="1" applyFont="1" applyFill="1" applyBorder="1" applyAlignment="1" applyProtection="1">
      <alignment horizontal="center"/>
      <protection locked="0"/>
    </xf>
    <xf numFmtId="2" fontId="0" fillId="9" borderId="33" xfId="0" applyNumberFormat="1" applyFont="1" applyFill="1" applyBorder="1" applyAlignment="1" applyProtection="1">
      <alignment horizontal="center"/>
      <protection locked="0"/>
    </xf>
    <xf numFmtId="2" fontId="0" fillId="9" borderId="65" xfId="0" applyNumberFormat="1" applyFont="1" applyFill="1" applyBorder="1" applyAlignment="1" applyProtection="1">
      <alignment horizontal="center"/>
      <protection locked="0"/>
    </xf>
    <xf numFmtId="3" fontId="26" fillId="9" borderId="27" xfId="0" applyNumberFormat="1" applyFont="1" applyFill="1" applyBorder="1" applyAlignment="1" applyProtection="1">
      <alignment horizontal="center" wrapText="1"/>
      <protection locked="0"/>
    </xf>
    <xf numFmtId="0" fontId="33" fillId="4" borderId="5" xfId="0" applyFont="1" applyFill="1" applyBorder="1" applyAlignment="1" applyProtection="1">
      <alignment horizontal="left"/>
    </xf>
    <xf numFmtId="0" fontId="33" fillId="4" borderId="6" xfId="0" applyFont="1" applyFill="1" applyBorder="1" applyAlignment="1" applyProtection="1">
      <alignment horizontal="left"/>
    </xf>
    <xf numFmtId="0" fontId="95" fillId="4" borderId="5" xfId="0" applyFont="1" applyFill="1" applyBorder="1" applyAlignment="1" applyProtection="1">
      <alignment horizontal="left" wrapText="1"/>
    </xf>
    <xf numFmtId="3" fontId="26" fillId="9" borderId="38" xfId="0" applyNumberFormat="1" applyFont="1" applyFill="1" applyBorder="1" applyAlignment="1" applyProtection="1">
      <alignment horizontal="center"/>
    </xf>
    <xf numFmtId="3" fontId="26" fillId="9" borderId="117" xfId="0" applyNumberFormat="1" applyFont="1" applyFill="1" applyBorder="1" applyAlignment="1" applyProtection="1">
      <alignment horizontal="center"/>
    </xf>
    <xf numFmtId="3" fontId="36" fillId="9" borderId="47" xfId="0" applyNumberFormat="1" applyFont="1" applyFill="1" applyBorder="1" applyAlignment="1" applyProtection="1">
      <alignment horizontal="center" wrapText="1"/>
    </xf>
    <xf numFmtId="0" fontId="0" fillId="0" borderId="33" xfId="0" applyFill="1" applyBorder="1" applyAlignment="1">
      <alignment horizontal="center"/>
    </xf>
    <xf numFmtId="0" fontId="43" fillId="9" borderId="0" xfId="0" applyFont="1" applyFill="1" applyAlignment="1" applyProtection="1">
      <alignment horizontal="left" wrapText="1"/>
    </xf>
    <xf numFmtId="0" fontId="26" fillId="4" borderId="0" xfId="0" applyFont="1" applyFill="1" applyBorder="1" applyAlignment="1" applyProtection="1">
      <alignment horizontal="left" vertical="top" wrapText="1"/>
    </xf>
    <xf numFmtId="3" fontId="36" fillId="10" borderId="98" xfId="0" applyNumberFormat="1" applyFont="1" applyFill="1" applyBorder="1" applyAlignment="1" applyProtection="1">
      <alignment horizontal="center"/>
    </xf>
    <xf numFmtId="3" fontId="36" fillId="10" borderId="21" xfId="0" applyNumberFormat="1" applyFont="1" applyFill="1" applyBorder="1" applyAlignment="1" applyProtection="1">
      <alignment horizontal="center"/>
    </xf>
    <xf numFmtId="3" fontId="36" fillId="10" borderId="47" xfId="0" applyNumberFormat="1" applyFont="1" applyFill="1" applyBorder="1" applyAlignment="1" applyProtection="1">
      <alignment horizontal="center"/>
    </xf>
    <xf numFmtId="0" fontId="26" fillId="4" borderId="0" xfId="0" applyFont="1" applyFill="1" applyAlignment="1" applyProtection="1">
      <alignment horizontal="left" vertical="top" wrapText="1"/>
    </xf>
    <xf numFmtId="0" fontId="53" fillId="0" borderId="68" xfId="0" applyFont="1" applyBorder="1" applyAlignment="1">
      <alignment horizontal="right"/>
    </xf>
    <xf numFmtId="0" fontId="53" fillId="0" borderId="0" xfId="0" applyFont="1" applyAlignment="1">
      <alignment horizontal="right"/>
    </xf>
    <xf numFmtId="0" fontId="11" fillId="6" borderId="33" xfId="0" applyFont="1" applyFill="1" applyBorder="1" applyAlignment="1">
      <alignment horizontal="center" wrapText="1"/>
    </xf>
    <xf numFmtId="0" fontId="11" fillId="6" borderId="68" xfId="0" applyFont="1" applyFill="1" applyBorder="1" applyAlignment="1">
      <alignment horizontal="center" wrapText="1"/>
    </xf>
    <xf numFmtId="0" fontId="53" fillId="0" borderId="0" xfId="0" applyFont="1" applyAlignment="1">
      <alignment horizontal="right" wrapText="1"/>
    </xf>
    <xf numFmtId="0" fontId="0" fillId="0" borderId="34"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26" fillId="7" borderId="119" xfId="0" applyFont="1" applyFill="1" applyBorder="1" applyAlignment="1" applyProtection="1">
      <alignment horizontal="center"/>
    </xf>
    <xf numFmtId="0" fontId="26" fillId="7" borderId="50" xfId="0" applyFont="1" applyFill="1" applyBorder="1" applyAlignment="1" applyProtection="1">
      <alignment horizontal="left" wrapText="1"/>
    </xf>
    <xf numFmtId="0" fontId="26" fillId="9" borderId="68" xfId="0" applyFont="1" applyFill="1" applyBorder="1" applyAlignment="1" applyProtection="1">
      <alignment horizontal="center"/>
    </xf>
    <xf numFmtId="0" fontId="26" fillId="9" borderId="120" xfId="0" applyFont="1" applyFill="1" applyBorder="1" applyAlignment="1" applyProtection="1">
      <alignment horizontal="center"/>
    </xf>
    <xf numFmtId="0" fontId="26" fillId="9" borderId="83" xfId="5" applyFont="1" applyFill="1" applyBorder="1" applyAlignment="1" applyProtection="1">
      <alignment vertical="center" wrapText="1"/>
    </xf>
    <xf numFmtId="0" fontId="26" fillId="9" borderId="123" xfId="5" applyFont="1" applyFill="1" applyBorder="1" applyAlignment="1" applyProtection="1">
      <alignment vertical="center" wrapText="1"/>
    </xf>
    <xf numFmtId="0" fontId="26" fillId="9" borderId="73" xfId="5" applyFont="1" applyFill="1" applyBorder="1" applyAlignment="1" applyProtection="1">
      <alignment vertical="center" wrapText="1"/>
    </xf>
    <xf numFmtId="0" fontId="26" fillId="9" borderId="99" xfId="5" applyFont="1" applyFill="1" applyBorder="1" applyAlignment="1" applyProtection="1">
      <alignment vertical="center" wrapText="1"/>
    </xf>
    <xf numFmtId="0" fontId="36" fillId="9" borderId="106" xfId="5" applyFont="1" applyFill="1" applyBorder="1" applyAlignment="1" applyProtection="1">
      <alignment vertical="center" wrapText="1"/>
    </xf>
    <xf numFmtId="0" fontId="26" fillId="9" borderId="50" xfId="0" applyFont="1" applyFill="1" applyBorder="1" applyAlignment="1" applyProtection="1">
      <alignment horizontal="center"/>
      <protection locked="0"/>
    </xf>
    <xf numFmtId="0" fontId="26" fillId="9" borderId="68" xfId="0" applyFont="1" applyFill="1" applyBorder="1" applyAlignment="1" applyProtection="1">
      <alignment horizontal="right" wrapText="1"/>
    </xf>
    <xf numFmtId="0" fontId="26" fillId="4" borderId="75" xfId="0" applyFont="1" applyFill="1" applyBorder="1" applyAlignment="1" applyProtection="1">
      <alignment horizontal="center"/>
    </xf>
    <xf numFmtId="0" fontId="26" fillId="9" borderId="35" xfId="0" applyFont="1" applyFill="1" applyBorder="1" applyAlignment="1" applyProtection="1">
      <alignment horizontal="center"/>
    </xf>
    <xf numFmtId="0" fontId="26" fillId="9" borderId="40" xfId="0" applyFont="1" applyFill="1" applyBorder="1" applyAlignment="1" applyProtection="1">
      <alignment horizontal="center"/>
    </xf>
    <xf numFmtId="0" fontId="26" fillId="9" borderId="18" xfId="0" applyFont="1" applyFill="1" applyBorder="1" applyAlignment="1" applyProtection="1">
      <alignment horizontal="center"/>
    </xf>
    <xf numFmtId="0" fontId="26" fillId="9" borderId="38" xfId="0" applyFont="1" applyFill="1" applyBorder="1" applyAlignment="1" applyProtection="1">
      <alignment horizontal="center"/>
    </xf>
    <xf numFmtId="2" fontId="36" fillId="9" borderId="21" xfId="0" applyNumberFormat="1" applyFont="1" applyFill="1" applyBorder="1" applyAlignment="1" applyProtection="1">
      <alignment horizontal="center"/>
    </xf>
    <xf numFmtId="0" fontId="26" fillId="4" borderId="39" xfId="0" applyFont="1" applyFill="1" applyBorder="1" applyAlignment="1" applyProtection="1">
      <alignment horizontal="center"/>
      <protection locked="0"/>
    </xf>
    <xf numFmtId="0" fontId="36" fillId="9" borderId="2" xfId="0" applyFont="1" applyFill="1" applyBorder="1" applyAlignment="1" applyProtection="1">
      <alignment wrapText="1"/>
      <protection locked="0"/>
    </xf>
    <xf numFmtId="0" fontId="26" fillId="9" borderId="63" xfId="0" applyFont="1" applyFill="1" applyBorder="1" applyAlignment="1" applyProtection="1">
      <alignment horizontal="center"/>
      <protection locked="0"/>
    </xf>
    <xf numFmtId="0" fontId="26" fillId="43" borderId="89" xfId="0" applyFont="1" applyFill="1" applyBorder="1" applyAlignment="1" applyProtection="1">
      <alignment wrapText="1"/>
      <protection locked="0"/>
    </xf>
    <xf numFmtId="0" fontId="26" fillId="9" borderId="89" xfId="0" applyFont="1" applyFill="1" applyBorder="1" applyAlignment="1" applyProtection="1">
      <alignment horizontal="left"/>
      <protection locked="0"/>
    </xf>
    <xf numFmtId="3" fontId="26" fillId="44" borderId="94" xfId="0" applyNumberFormat="1" applyFont="1" applyFill="1" applyBorder="1" applyAlignment="1" applyProtection="1">
      <alignment horizontal="center"/>
    </xf>
    <xf numFmtId="3" fontId="26" fillId="44" borderId="91" xfId="0" applyNumberFormat="1" applyFont="1" applyFill="1" applyBorder="1" applyAlignment="1" applyProtection="1">
      <alignment horizontal="center"/>
    </xf>
    <xf numFmtId="3" fontId="26" fillId="44" borderId="9" xfId="0" applyNumberFormat="1" applyFont="1" applyFill="1" applyBorder="1" applyAlignment="1" applyProtection="1">
      <alignment horizontal="center"/>
    </xf>
    <xf numFmtId="3" fontId="26" fillId="44" borderId="45" xfId="0" applyNumberFormat="1" applyFont="1" applyFill="1" applyBorder="1" applyAlignment="1" applyProtection="1">
      <alignment horizontal="center"/>
    </xf>
    <xf numFmtId="3" fontId="26" fillId="44" borderId="48" xfId="0" applyNumberFormat="1" applyFont="1" applyFill="1" applyBorder="1" applyAlignment="1" applyProtection="1">
      <alignment horizontal="center"/>
    </xf>
    <xf numFmtId="3" fontId="26" fillId="44" borderId="3" xfId="0" applyNumberFormat="1" applyFont="1" applyFill="1" applyBorder="1" applyAlignment="1" applyProtection="1">
      <alignment horizontal="center"/>
    </xf>
    <xf numFmtId="3" fontId="26" fillId="44" borderId="109" xfId="0" applyNumberFormat="1" applyFont="1" applyFill="1" applyBorder="1" applyAlignment="1" applyProtection="1">
      <alignment horizontal="center"/>
    </xf>
    <xf numFmtId="3" fontId="26" fillId="44" borderId="93" xfId="0" applyNumberFormat="1" applyFont="1" applyFill="1" applyBorder="1" applyAlignment="1" applyProtection="1">
      <alignment horizontal="center"/>
    </xf>
    <xf numFmtId="3" fontId="26" fillId="44" borderId="92" xfId="0" applyNumberFormat="1" applyFont="1" applyFill="1" applyBorder="1" applyAlignment="1" applyProtection="1">
      <alignment horizontal="center"/>
    </xf>
    <xf numFmtId="3" fontId="36" fillId="55" borderId="33" xfId="0" applyNumberFormat="1" applyFont="1" applyFill="1" applyBorder="1" applyAlignment="1" applyProtection="1">
      <alignment horizontal="center"/>
    </xf>
    <xf numFmtId="0" fontId="53" fillId="0" borderId="0" xfId="0" applyFont="1" applyBorder="1" applyAlignment="1">
      <alignment horizontal="right" vertical="center" wrapText="1"/>
    </xf>
    <xf numFmtId="0" fontId="53" fillId="0" borderId="0" xfId="0" applyFont="1" applyBorder="1" applyAlignment="1">
      <alignment horizontal="right" vertical="center"/>
    </xf>
    <xf numFmtId="3"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applyFont="1" applyBorder="1"/>
    <xf numFmtId="3" fontId="11" fillId="0" borderId="0" xfId="0" applyNumberFormat="1" applyFont="1" applyBorder="1" applyAlignment="1">
      <alignment horizontal="center"/>
    </xf>
    <xf numFmtId="0" fontId="53" fillId="0" borderId="0" xfId="0" applyFont="1" applyFill="1" applyBorder="1" applyAlignment="1">
      <alignment horizontal="right" vertical="center" wrapText="1"/>
    </xf>
    <xf numFmtId="3" fontId="0" fillId="0" borderId="34" xfId="0" applyNumberFormat="1"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1" xfId="0" applyFill="1" applyBorder="1"/>
    <xf numFmtId="0" fontId="0" fillId="0" borderId="33" xfId="0" applyFill="1" applyBorder="1" applyAlignment="1">
      <alignment wrapText="1"/>
    </xf>
    <xf numFmtId="0" fontId="43" fillId="9" borderId="0" xfId="0" applyFont="1" applyFill="1" applyAlignment="1" applyProtection="1">
      <alignment horizontal="left" vertical="top" wrapText="1"/>
    </xf>
    <xf numFmtId="0" fontId="26" fillId="9" borderId="33" xfId="4" applyFont="1" applyFill="1" applyBorder="1" applyAlignment="1" applyProtection="1">
      <alignment horizontal="center" vertical="center" wrapText="1"/>
      <protection locked="0"/>
    </xf>
    <xf numFmtId="14" fontId="26" fillId="9" borderId="0" xfId="0" applyNumberFormat="1" applyFont="1" applyFill="1" applyAlignment="1" applyProtection="1">
      <alignment horizontal="left"/>
    </xf>
    <xf numFmtId="0" fontId="43" fillId="9" borderId="34" xfId="0" applyFont="1" applyFill="1" applyBorder="1" applyProtection="1"/>
    <xf numFmtId="0" fontId="43" fillId="9" borderId="34" xfId="0" applyFont="1" applyFill="1" applyBorder="1" applyAlignment="1" applyProtection="1">
      <alignment wrapText="1"/>
    </xf>
    <xf numFmtId="0" fontId="43" fillId="9" borderId="79" xfId="0" applyFont="1" applyFill="1" applyBorder="1" applyProtection="1"/>
    <xf numFmtId="0" fontId="26" fillId="9" borderId="68" xfId="0" applyFont="1" applyFill="1" applyBorder="1" applyAlignment="1">
      <alignment horizontal="center" vertical="top"/>
    </xf>
    <xf numFmtId="0" fontId="26" fillId="9" borderId="69" xfId="0" applyFont="1" applyFill="1" applyBorder="1" applyAlignment="1">
      <alignment horizontal="center" vertical="top"/>
    </xf>
    <xf numFmtId="0" fontId="26" fillId="0" borderId="0" xfId="0" applyFont="1" applyFill="1" applyBorder="1" applyAlignment="1">
      <alignment horizontal="center" vertical="top"/>
    </xf>
    <xf numFmtId="0" fontId="26" fillId="0" borderId="0" xfId="0" applyFont="1" applyFill="1" applyBorder="1" applyAlignment="1">
      <alignment horizontal="left" vertical="top" wrapText="1"/>
    </xf>
    <xf numFmtId="166" fontId="26" fillId="9" borderId="33" xfId="4" applyNumberFormat="1" applyFont="1" applyFill="1" applyBorder="1" applyAlignment="1" applyProtection="1">
      <alignment horizontal="center" vertical="center" wrapText="1"/>
      <protection locked="0"/>
    </xf>
    <xf numFmtId="166" fontId="26" fillId="9" borderId="65" xfId="4" applyNumberFormat="1" applyFont="1" applyFill="1" applyBorder="1" applyAlignment="1" applyProtection="1">
      <alignment horizontal="center" vertical="center" wrapText="1"/>
      <protection locked="0"/>
    </xf>
    <xf numFmtId="0" fontId="41" fillId="0" borderId="0" xfId="0" applyFont="1" applyAlignment="1" applyProtection="1">
      <alignment vertical="center"/>
    </xf>
    <xf numFmtId="1" fontId="26" fillId="7" borderId="85" xfId="4" applyNumberFormat="1" applyFont="1" applyFill="1" applyBorder="1" applyAlignment="1" applyProtection="1">
      <alignment horizontal="center" vertical="center" wrapText="1"/>
    </xf>
    <xf numFmtId="0" fontId="26" fillId="9" borderId="73" xfId="5" applyFont="1" applyFill="1" applyBorder="1" applyAlignment="1" applyProtection="1">
      <alignment vertical="center" wrapText="1"/>
      <protection hidden="1"/>
    </xf>
    <xf numFmtId="0" fontId="26" fillId="9" borderId="44" xfId="0" applyFont="1" applyFill="1" applyBorder="1" applyAlignment="1" applyProtection="1"/>
    <xf numFmtId="0" fontId="26" fillId="9" borderId="39" xfId="0" applyFont="1" applyFill="1" applyBorder="1" applyAlignment="1" applyProtection="1"/>
    <xf numFmtId="0" fontId="26" fillId="9" borderId="45" xfId="0" applyFont="1" applyFill="1" applyBorder="1" applyAlignment="1" applyProtection="1"/>
    <xf numFmtId="0" fontId="26" fillId="9" borderId="73" xfId="0" applyFont="1" applyFill="1" applyBorder="1" applyAlignment="1" applyProtection="1"/>
    <xf numFmtId="0" fontId="26" fillId="9" borderId="51" xfId="0" applyFont="1" applyFill="1" applyBorder="1" applyAlignment="1" applyProtection="1"/>
    <xf numFmtId="0" fontId="26" fillId="9" borderId="52" xfId="0" applyFont="1" applyFill="1" applyBorder="1" applyAlignment="1" applyProtection="1"/>
    <xf numFmtId="0" fontId="26" fillId="49" borderId="99" xfId="0" applyFont="1" applyFill="1" applyBorder="1" applyAlignment="1" applyProtection="1">
      <protection locked="0"/>
    </xf>
    <xf numFmtId="0" fontId="26" fillId="49" borderId="97" xfId="0" applyFont="1" applyFill="1" applyBorder="1" applyAlignment="1" applyProtection="1">
      <protection locked="0"/>
    </xf>
    <xf numFmtId="0" fontId="26" fillId="49" borderId="92" xfId="0" applyFont="1" applyFill="1" applyBorder="1" applyAlignment="1" applyProtection="1">
      <protection locked="0"/>
    </xf>
    <xf numFmtId="3" fontId="26" fillId="10" borderId="21" xfId="0" applyNumberFormat="1" applyFont="1" applyFill="1" applyBorder="1" applyAlignment="1" applyProtection="1">
      <alignment horizontal="center"/>
    </xf>
    <xf numFmtId="0" fontId="26" fillId="9" borderId="44" xfId="0" applyFont="1" applyFill="1" applyBorder="1" applyAlignment="1" applyProtection="1">
      <protection locked="0"/>
    </xf>
    <xf numFmtId="0" fontId="26" fillId="9" borderId="39" xfId="0" applyFont="1" applyFill="1" applyBorder="1" applyAlignment="1" applyProtection="1">
      <protection locked="0"/>
    </xf>
    <xf numFmtId="0" fontId="26" fillId="9" borderId="45" xfId="0" applyFont="1" applyFill="1" applyBorder="1" applyAlignment="1" applyProtection="1">
      <protection locked="0"/>
    </xf>
    <xf numFmtId="0" fontId="26" fillId="49" borderId="73" xfId="0" applyFont="1" applyFill="1" applyBorder="1" applyAlignment="1" applyProtection="1">
      <protection locked="0"/>
    </xf>
    <xf numFmtId="0" fontId="26" fillId="49" borderId="51" xfId="0" applyFont="1" applyFill="1" applyBorder="1" applyAlignment="1" applyProtection="1">
      <protection locked="0"/>
    </xf>
    <xf numFmtId="0" fontId="26" fillId="49" borderId="52" xfId="0" applyFont="1" applyFill="1" applyBorder="1" applyAlignment="1" applyProtection="1">
      <protection locked="0"/>
    </xf>
    <xf numFmtId="0" fontId="26" fillId="0" borderId="2" xfId="0" applyFont="1" applyBorder="1"/>
    <xf numFmtId="0" fontId="26" fillId="0" borderId="3" xfId="0" applyFont="1" applyBorder="1"/>
    <xf numFmtId="0" fontId="26" fillId="0" borderId="0" xfId="0" applyFont="1" applyBorder="1" applyAlignment="1">
      <alignment vertical="top"/>
    </xf>
    <xf numFmtId="0" fontId="36" fillId="0" borderId="2" xfId="0" applyFont="1" applyBorder="1"/>
    <xf numFmtId="3" fontId="36" fillId="10" borderId="6" xfId="0" applyNumberFormat="1" applyFont="1" applyFill="1" applyBorder="1" applyAlignment="1" applyProtection="1">
      <alignment horizontal="center"/>
    </xf>
    <xf numFmtId="3" fontId="36" fillId="10" borderId="21" xfId="0" applyNumberFormat="1" applyFont="1" applyFill="1" applyBorder="1" applyAlignment="1" applyProtection="1">
      <alignment horizontal="center"/>
    </xf>
    <xf numFmtId="4" fontId="26" fillId="9" borderId="21" xfId="0" applyNumberFormat="1" applyFont="1" applyFill="1" applyBorder="1" applyAlignment="1" applyProtection="1">
      <alignment horizontal="center"/>
    </xf>
    <xf numFmtId="2" fontId="26" fillId="9" borderId="30" xfId="0" applyNumberFormat="1" applyFont="1" applyFill="1" applyBorder="1" applyAlignment="1" applyProtection="1">
      <alignment horizontal="center"/>
    </xf>
    <xf numFmtId="4" fontId="26" fillId="10" borderId="30" xfId="0" applyNumberFormat="1" applyFont="1" applyFill="1" applyBorder="1" applyAlignment="1" applyProtection="1">
      <alignment horizontal="center"/>
    </xf>
    <xf numFmtId="0" fontId="26" fillId="9" borderId="33" xfId="0" applyFont="1" applyFill="1" applyBorder="1"/>
    <xf numFmtId="1" fontId="26" fillId="10" borderId="33" xfId="0" applyNumberFormat="1" applyFont="1" applyFill="1" applyBorder="1" applyProtection="1"/>
    <xf numFmtId="2" fontId="26" fillId="10" borderId="37" xfId="0" applyNumberFormat="1" applyFont="1" applyFill="1" applyBorder="1" applyAlignment="1">
      <alignment horizontal="center"/>
    </xf>
    <xf numFmtId="2" fontId="26" fillId="10" borderId="7" xfId="0" applyNumberFormat="1" applyFont="1" applyFill="1" applyBorder="1" applyAlignment="1">
      <alignment horizontal="center"/>
    </xf>
    <xf numFmtId="2" fontId="26" fillId="10" borderId="13" xfId="0" applyNumberFormat="1" applyFont="1" applyFill="1" applyBorder="1" applyAlignment="1">
      <alignment horizontal="center"/>
    </xf>
    <xf numFmtId="3" fontId="26" fillId="45" borderId="33" xfId="0" applyNumberFormat="1" applyFont="1" applyFill="1" applyBorder="1"/>
    <xf numFmtId="2" fontId="26" fillId="9" borderId="53" xfId="0" applyNumberFormat="1" applyFont="1" applyFill="1" applyBorder="1" applyAlignment="1" applyProtection="1">
      <alignment horizontal="center"/>
    </xf>
    <xf numFmtId="4" fontId="26" fillId="9" borderId="65" xfId="0" applyNumberFormat="1" applyFont="1" applyFill="1" applyBorder="1" applyAlignment="1" applyProtection="1">
      <alignment horizontal="center"/>
    </xf>
    <xf numFmtId="4" fontId="26" fillId="9" borderId="94" xfId="0" applyNumberFormat="1" applyFont="1" applyFill="1" applyBorder="1" applyAlignment="1" applyProtection="1">
      <alignment horizontal="center"/>
    </xf>
    <xf numFmtId="168" fontId="26" fillId="10" borderId="53" xfId="0" applyNumberFormat="1" applyFont="1" applyFill="1" applyBorder="1" applyAlignment="1" applyProtection="1">
      <alignment horizontal="center"/>
    </xf>
    <xf numFmtId="3" fontId="0" fillId="49" borderId="81" xfId="0" applyNumberFormat="1" applyFill="1" applyBorder="1" applyAlignment="1" applyProtection="1">
      <alignment horizontal="center"/>
      <protection locked="0"/>
    </xf>
    <xf numFmtId="9" fontId="26" fillId="10" borderId="33" xfId="2" applyNumberFormat="1" applyFont="1" applyFill="1" applyBorder="1" applyAlignment="1" applyProtection="1">
      <alignment horizontal="center"/>
    </xf>
    <xf numFmtId="3" fontId="0" fillId="49" borderId="109" xfId="0" applyNumberFormat="1" applyFill="1" applyBorder="1" applyAlignment="1" applyProtection="1">
      <alignment horizontal="center"/>
      <protection locked="0"/>
    </xf>
    <xf numFmtId="4" fontId="36" fillId="10" borderId="28" xfId="0" applyNumberFormat="1" applyFont="1" applyFill="1" applyBorder="1" applyAlignment="1" applyProtection="1">
      <alignment horizontal="center"/>
    </xf>
    <xf numFmtId="4" fontId="36" fillId="10" borderId="21" xfId="0" applyNumberFormat="1" applyFont="1" applyFill="1" applyBorder="1" applyAlignment="1" applyProtection="1">
      <alignment horizontal="center"/>
    </xf>
    <xf numFmtId="0" fontId="25" fillId="0" borderId="0" xfId="0" applyFont="1" applyFill="1" applyBorder="1"/>
    <xf numFmtId="14" fontId="36" fillId="49" borderId="65" xfId="0" applyNumberFormat="1" applyFont="1" applyFill="1" applyBorder="1" applyAlignment="1" applyProtection="1">
      <alignment horizontal="center" wrapText="1"/>
    </xf>
    <xf numFmtId="0" fontId="23" fillId="61" borderId="0" xfId="0" applyFont="1" applyFill="1" applyProtection="1"/>
    <xf numFmtId="0" fontId="22" fillId="63" borderId="0" xfId="0" applyFont="1" applyFill="1" applyAlignment="1" applyProtection="1">
      <alignment horizontal="left"/>
    </xf>
    <xf numFmtId="0" fontId="23" fillId="63" borderId="0" xfId="0" applyFont="1" applyFill="1" applyAlignment="1" applyProtection="1"/>
    <xf numFmtId="0" fontId="23" fillId="63" borderId="0" xfId="0" applyFont="1" applyFill="1" applyAlignment="1" applyProtection="1">
      <alignment horizontal="left"/>
    </xf>
    <xf numFmtId="0" fontId="23" fillId="63" borderId="0" xfId="0" applyFont="1" applyFill="1" applyAlignment="1" applyProtection="1">
      <alignment horizontal="center"/>
    </xf>
    <xf numFmtId="0" fontId="23" fillId="63" borderId="0" xfId="0" applyFont="1" applyFill="1" applyProtection="1"/>
    <xf numFmtId="0" fontId="23" fillId="63" borderId="0" xfId="0" applyFont="1" applyFill="1"/>
    <xf numFmtId="0" fontId="24" fillId="61" borderId="0" xfId="0" applyFont="1" applyFill="1" applyAlignment="1" applyProtection="1">
      <alignment horizontal="left"/>
    </xf>
    <xf numFmtId="0" fontId="49" fillId="61" borderId="0" xfId="0" applyFont="1" applyFill="1" applyAlignment="1" applyProtection="1"/>
    <xf numFmtId="0" fontId="49" fillId="61" borderId="0" xfId="0" applyFont="1" applyFill="1" applyAlignment="1" applyProtection="1">
      <alignment horizontal="left"/>
    </xf>
    <xf numFmtId="0" fontId="49" fillId="61" borderId="0" xfId="0" applyFont="1" applyFill="1" applyAlignment="1" applyProtection="1">
      <alignment horizontal="center"/>
    </xf>
    <xf numFmtId="0" fontId="49" fillId="61" borderId="0" xfId="0" applyFont="1" applyFill="1" applyProtection="1"/>
    <xf numFmtId="0" fontId="49" fillId="61" borderId="0" xfId="0" applyFont="1" applyFill="1"/>
    <xf numFmtId="0" fontId="37" fillId="61" borderId="0" xfId="0" applyFont="1" applyFill="1" applyProtection="1"/>
    <xf numFmtId="0" fontId="50" fillId="61" borderId="0" xfId="0" applyFont="1" applyFill="1" applyBorder="1" applyAlignment="1" applyProtection="1"/>
    <xf numFmtId="0" fontId="50" fillId="61" borderId="0" xfId="0" applyFont="1" applyFill="1" applyBorder="1" applyAlignment="1" applyProtection="1">
      <alignment horizontal="left"/>
    </xf>
    <xf numFmtId="0" fontId="50" fillId="61" borderId="0" xfId="0" applyFont="1" applyFill="1" applyBorder="1" applyAlignment="1" applyProtection="1">
      <alignment horizontal="center"/>
    </xf>
    <xf numFmtId="0" fontId="50" fillId="61" borderId="0" xfId="0" applyFont="1" applyFill="1" applyBorder="1" applyAlignment="1" applyProtection="1">
      <alignment wrapText="1"/>
    </xf>
    <xf numFmtId="0" fontId="50" fillId="61" borderId="0" xfId="0" applyFont="1" applyFill="1" applyBorder="1" applyAlignment="1" applyProtection="1">
      <alignment horizontal="center" wrapText="1"/>
    </xf>
    <xf numFmtId="0" fontId="37" fillId="61" borderId="0" xfId="0" applyFont="1" applyFill="1"/>
    <xf numFmtId="0" fontId="32" fillId="63" borderId="64" xfId="0" applyFont="1" applyFill="1" applyBorder="1" applyAlignment="1" applyProtection="1">
      <alignment horizontal="center" wrapText="1"/>
    </xf>
    <xf numFmtId="0" fontId="32" fillId="63" borderId="74" xfId="0" applyFont="1" applyFill="1" applyBorder="1" applyAlignment="1" applyProtection="1">
      <alignment horizontal="center"/>
    </xf>
    <xf numFmtId="0" fontId="32" fillId="63" borderId="74" xfId="0" applyFont="1" applyFill="1" applyBorder="1" applyAlignment="1">
      <alignment horizontal="center" wrapText="1"/>
    </xf>
    <xf numFmtId="0" fontId="32" fillId="63" borderId="67" xfId="0" applyFont="1" applyFill="1" applyBorder="1" applyAlignment="1">
      <alignment horizontal="center" wrapText="1"/>
    </xf>
    <xf numFmtId="0" fontId="36" fillId="61" borderId="68" xfId="0" applyFont="1" applyFill="1" applyBorder="1" applyAlignment="1">
      <alignment horizontal="center"/>
    </xf>
    <xf numFmtId="0" fontId="32" fillId="63" borderId="68" xfId="0" applyFont="1" applyFill="1" applyBorder="1" applyAlignment="1" applyProtection="1">
      <alignment horizontal="center"/>
    </xf>
    <xf numFmtId="0" fontId="32" fillId="63" borderId="33" xfId="0" applyFont="1" applyFill="1" applyBorder="1" applyAlignment="1" applyProtection="1">
      <alignment horizontal="center"/>
    </xf>
    <xf numFmtId="0" fontId="32" fillId="63" borderId="68" xfId="0" applyFont="1" applyFill="1" applyBorder="1" applyAlignment="1" applyProtection="1">
      <alignment horizontal="center" vertical="center"/>
    </xf>
    <xf numFmtId="0" fontId="32" fillId="63" borderId="33" xfId="0" applyFont="1" applyFill="1" applyBorder="1" applyAlignment="1" applyProtection="1">
      <alignment horizontal="center" vertical="center" wrapText="1"/>
    </xf>
    <xf numFmtId="0" fontId="32" fillId="63" borderId="33" xfId="0" applyFont="1" applyFill="1" applyBorder="1" applyAlignment="1" applyProtection="1">
      <alignment horizontal="center" vertical="center"/>
    </xf>
    <xf numFmtId="0" fontId="32" fillId="63" borderId="34" xfId="0" applyFont="1" applyFill="1" applyBorder="1" applyAlignment="1" applyProtection="1">
      <alignment horizontal="center" vertical="center" wrapText="1"/>
    </xf>
    <xf numFmtId="0" fontId="32" fillId="63" borderId="65" xfId="0" applyFont="1" applyFill="1" applyBorder="1" applyAlignment="1" applyProtection="1">
      <alignment horizontal="center"/>
    </xf>
    <xf numFmtId="0" fontId="32" fillId="63" borderId="65" xfId="0" applyFont="1" applyFill="1" applyBorder="1" applyAlignment="1" applyProtection="1">
      <alignment horizontal="center" vertical="center" wrapText="1"/>
    </xf>
    <xf numFmtId="0" fontId="33" fillId="61" borderId="68" xfId="0" applyFont="1" applyFill="1" applyBorder="1" applyAlignment="1" applyProtection="1">
      <alignment horizontal="center" vertical="center" wrapText="1"/>
    </xf>
    <xf numFmtId="0" fontId="26" fillId="61" borderId="33" xfId="0" applyFont="1" applyFill="1" applyBorder="1" applyAlignment="1" applyProtection="1">
      <alignment horizontal="center" vertical="center" wrapText="1"/>
    </xf>
    <xf numFmtId="0" fontId="33" fillId="61" borderId="33" xfId="0" applyFont="1" applyFill="1" applyBorder="1" applyAlignment="1" applyProtection="1">
      <alignment horizontal="center" vertical="center" wrapText="1"/>
    </xf>
    <xf numFmtId="0" fontId="36" fillId="61" borderId="30" xfId="0" applyFont="1" applyFill="1" applyBorder="1" applyAlignment="1" applyProtection="1">
      <alignment horizontal="center"/>
    </xf>
    <xf numFmtId="0" fontId="36" fillId="61" borderId="18" xfId="0" applyFont="1" applyFill="1" applyBorder="1" applyAlignment="1" applyProtection="1">
      <alignment horizontal="center" vertical="center" wrapText="1"/>
    </xf>
    <xf numFmtId="0" fontId="26" fillId="61" borderId="18" xfId="0" applyFont="1" applyFill="1" applyBorder="1" applyAlignment="1" applyProtection="1">
      <alignment horizontal="center" vertical="center" wrapText="1"/>
    </xf>
    <xf numFmtId="0" fontId="26" fillId="61" borderId="18" xfId="0" applyFont="1" applyFill="1" applyBorder="1" applyProtection="1"/>
    <xf numFmtId="0" fontId="26" fillId="61" borderId="75" xfId="0" applyFont="1" applyFill="1" applyBorder="1" applyAlignment="1" applyProtection="1">
      <alignment horizontal="center"/>
    </xf>
    <xf numFmtId="0" fontId="26" fillId="61" borderId="33" xfId="0" applyFont="1" applyFill="1" applyBorder="1" applyAlignment="1" applyProtection="1">
      <alignment horizontal="center"/>
    </xf>
    <xf numFmtId="3" fontId="26" fillId="61" borderId="33" xfId="0" applyNumberFormat="1" applyFont="1" applyFill="1" applyBorder="1" applyAlignment="1" applyProtection="1">
      <alignment horizontal="center"/>
    </xf>
    <xf numFmtId="0" fontId="36" fillId="61" borderId="79" xfId="0" applyFont="1" applyFill="1" applyBorder="1" applyAlignment="1" applyProtection="1">
      <alignment horizontal="center"/>
    </xf>
    <xf numFmtId="0" fontId="26" fillId="61" borderId="71" xfId="0" applyFont="1" applyFill="1" applyBorder="1" applyAlignment="1" applyProtection="1">
      <alignment horizontal="center"/>
    </xf>
    <xf numFmtId="0" fontId="36" fillId="61" borderId="103" xfId="0" applyFont="1" applyFill="1" applyBorder="1" applyAlignment="1" applyProtection="1">
      <alignment horizontal="center"/>
    </xf>
    <xf numFmtId="0" fontId="51" fillId="61" borderId="11" xfId="0" applyFont="1" applyFill="1" applyBorder="1" applyAlignment="1" applyProtection="1"/>
    <xf numFmtId="0" fontId="51" fillId="61" borderId="10" xfId="0" applyFont="1" applyFill="1" applyBorder="1" applyAlignment="1" applyProtection="1"/>
    <xf numFmtId="0" fontId="37" fillId="61" borderId="17" xfId="0" applyFont="1" applyFill="1" applyBorder="1" applyAlignment="1" applyProtection="1">
      <alignment horizontal="left"/>
    </xf>
    <xf numFmtId="0" fontId="37" fillId="61" borderId="10" xfId="0" applyFont="1" applyFill="1" applyBorder="1" applyProtection="1"/>
    <xf numFmtId="0" fontId="37" fillId="61" borderId="10" xfId="0" applyFont="1" applyFill="1" applyBorder="1" applyAlignment="1" applyProtection="1">
      <alignment horizontal="center"/>
    </xf>
    <xf numFmtId="0" fontId="37" fillId="61" borderId="17" xfId="0" applyFont="1" applyFill="1" applyBorder="1" applyAlignment="1" applyProtection="1">
      <alignment horizontal="center"/>
    </xf>
    <xf numFmtId="0" fontId="26" fillId="61" borderId="16" xfId="0" applyFont="1" applyFill="1" applyBorder="1" applyAlignment="1">
      <alignment horizontal="center" vertical="center" wrapText="1"/>
    </xf>
    <xf numFmtId="0" fontId="37" fillId="61" borderId="77" xfId="0" applyFont="1" applyFill="1" applyBorder="1" applyAlignment="1">
      <alignment horizontal="center" vertical="center" wrapText="1"/>
    </xf>
    <xf numFmtId="0" fontId="37" fillId="61" borderId="20" xfId="0" applyFont="1" applyFill="1" applyBorder="1" applyAlignment="1">
      <alignment horizontal="center" vertical="center" wrapText="1"/>
    </xf>
    <xf numFmtId="0" fontId="99" fillId="61" borderId="20" xfId="0" applyFont="1" applyFill="1" applyBorder="1" applyAlignment="1">
      <alignment horizontal="center" vertical="center" wrapText="1"/>
    </xf>
    <xf numFmtId="0" fontId="100" fillId="61" borderId="78" xfId="0" applyFont="1" applyFill="1" applyBorder="1" applyAlignment="1">
      <alignment horizontal="center" vertical="center" wrapText="1"/>
    </xf>
    <xf numFmtId="0" fontId="102" fillId="61" borderId="77" xfId="0" applyFont="1" applyFill="1" applyBorder="1" applyAlignment="1">
      <alignment horizontal="center" vertical="center" wrapText="1"/>
    </xf>
    <xf numFmtId="0" fontId="103" fillId="61" borderId="78" xfId="0" applyFont="1" applyFill="1" applyBorder="1" applyAlignment="1">
      <alignment horizontal="center" vertical="center" wrapText="1"/>
    </xf>
    <xf numFmtId="0" fontId="37" fillId="64" borderId="0" xfId="0" applyFont="1" applyFill="1" applyProtection="1"/>
    <xf numFmtId="0" fontId="24" fillId="64" borderId="0" xfId="0" applyFont="1" applyFill="1" applyBorder="1" applyAlignment="1" applyProtection="1"/>
    <xf numFmtId="0" fontId="50" fillId="64" borderId="0" xfId="0" applyFont="1" applyFill="1" applyBorder="1" applyAlignment="1" applyProtection="1"/>
    <xf numFmtId="0" fontId="50" fillId="64" borderId="0" xfId="0" applyFont="1" applyFill="1" applyBorder="1" applyAlignment="1" applyProtection="1">
      <alignment horizontal="left"/>
    </xf>
    <xf numFmtId="0" fontId="50" fillId="64" borderId="0" xfId="0" applyFont="1" applyFill="1" applyBorder="1" applyAlignment="1" applyProtection="1">
      <alignment horizontal="center"/>
    </xf>
    <xf numFmtId="0" fontId="50" fillId="64" borderId="0" xfId="0" applyFont="1" applyFill="1" applyBorder="1" applyAlignment="1" applyProtection="1">
      <alignment wrapText="1"/>
    </xf>
    <xf numFmtId="0" fontId="50" fillId="64" borderId="0" xfId="0" applyFont="1" applyFill="1" applyBorder="1" applyAlignment="1" applyProtection="1">
      <alignment horizontal="center" wrapText="1"/>
    </xf>
    <xf numFmtId="0" fontId="37" fillId="64" borderId="0" xfId="0" applyFont="1" applyFill="1"/>
    <xf numFmtId="0" fontId="23" fillId="63" borderId="0" xfId="0" applyFont="1" applyFill="1" applyAlignment="1" applyProtection="1">
      <alignment horizontal="center" wrapText="1"/>
    </xf>
    <xf numFmtId="0" fontId="23" fillId="63" borderId="0" xfId="0" applyFont="1" applyFill="1" applyProtection="1">
      <protection locked="0"/>
    </xf>
    <xf numFmtId="0" fontId="25" fillId="61" borderId="0" xfId="0" applyFont="1" applyFill="1" applyAlignment="1" applyProtection="1">
      <alignment horizontal="center"/>
    </xf>
    <xf numFmtId="0" fontId="25" fillId="61" borderId="0" xfId="0" applyFont="1" applyFill="1" applyProtection="1"/>
    <xf numFmtId="0" fontId="25" fillId="61" borderId="0" xfId="0" applyFont="1" applyFill="1" applyAlignment="1" applyProtection="1">
      <alignment horizontal="center" wrapText="1"/>
    </xf>
    <xf numFmtId="0" fontId="25" fillId="61" borderId="0" xfId="0" applyFont="1" applyFill="1" applyProtection="1">
      <protection locked="0"/>
    </xf>
    <xf numFmtId="0" fontId="36" fillId="61" borderId="30" xfId="0" applyFont="1" applyFill="1" applyBorder="1" applyAlignment="1" applyProtection="1">
      <alignment horizontal="left"/>
    </xf>
    <xf numFmtId="0" fontId="33" fillId="61" borderId="35" xfId="0" applyFont="1" applyFill="1" applyBorder="1" applyAlignment="1" applyProtection="1">
      <alignment horizontal="left"/>
    </xf>
    <xf numFmtId="0" fontId="43" fillId="61" borderId="0" xfId="0" applyFont="1" applyFill="1" applyProtection="1"/>
    <xf numFmtId="0" fontId="27" fillId="61" borderId="0" xfId="0" applyFont="1" applyFill="1" applyAlignment="1" applyProtection="1"/>
    <xf numFmtId="0" fontId="43" fillId="61" borderId="0" xfId="0" applyFont="1" applyFill="1" applyAlignment="1" applyProtection="1"/>
    <xf numFmtId="0" fontId="43" fillId="61" borderId="0" xfId="0" applyFont="1" applyFill="1" applyAlignment="1" applyProtection="1">
      <alignment horizontal="center"/>
    </xf>
    <xf numFmtId="0" fontId="43" fillId="61" borderId="0" xfId="0" applyFont="1" applyFill="1" applyProtection="1">
      <protection locked="0"/>
    </xf>
    <xf numFmtId="0" fontId="32" fillId="63" borderId="64" xfId="5" applyFont="1" applyFill="1" applyBorder="1" applyAlignment="1" applyProtection="1">
      <alignment vertical="center" wrapText="1"/>
      <protection locked="0" hidden="1"/>
    </xf>
    <xf numFmtId="0" fontId="32" fillId="63" borderId="74" xfId="5" applyFont="1" applyFill="1" applyBorder="1" applyAlignment="1" applyProtection="1">
      <alignment horizontal="center" vertical="center" wrapText="1"/>
      <protection locked="0" hidden="1"/>
    </xf>
    <xf numFmtId="2" fontId="32" fillId="63" borderId="74" xfId="3" applyNumberFormat="1" applyFont="1" applyFill="1" applyBorder="1" applyAlignment="1" applyProtection="1">
      <alignment horizontal="center" vertical="center" wrapText="1"/>
      <protection locked="0" hidden="1"/>
    </xf>
    <xf numFmtId="2" fontId="32" fillId="63" borderId="67" xfId="3" applyNumberFormat="1" applyFont="1" applyFill="1" applyBorder="1" applyAlignment="1" applyProtection="1">
      <alignment horizontal="center" vertical="center" wrapText="1"/>
      <protection locked="0" hidden="1"/>
    </xf>
    <xf numFmtId="0" fontId="32" fillId="63" borderId="76" xfId="4" applyFont="1" applyFill="1" applyBorder="1" applyAlignment="1" applyProtection="1">
      <alignment horizontal="center" vertical="center" wrapText="1"/>
    </xf>
    <xf numFmtId="0" fontId="32" fillId="63" borderId="35" xfId="4" applyFont="1" applyFill="1" applyBorder="1" applyAlignment="1" applyProtection="1">
      <alignment horizontal="center" vertical="center" wrapText="1"/>
    </xf>
    <xf numFmtId="0" fontId="32" fillId="63" borderId="35" xfId="0" applyFont="1" applyFill="1" applyBorder="1" applyAlignment="1" applyProtection="1">
      <alignment horizontal="center" vertical="center" wrapText="1"/>
    </xf>
    <xf numFmtId="0" fontId="32" fillId="63" borderId="40" xfId="0" applyFont="1" applyFill="1" applyBorder="1" applyAlignment="1" applyProtection="1">
      <alignment horizontal="center" vertical="center" wrapText="1"/>
    </xf>
    <xf numFmtId="0" fontId="32" fillId="63" borderId="45" xfId="4" applyFont="1" applyFill="1" applyBorder="1" applyAlignment="1" applyProtection="1">
      <alignment horizontal="center" vertical="center" wrapText="1"/>
    </xf>
    <xf numFmtId="0" fontId="32" fillId="63" borderId="36" xfId="0" applyFont="1" applyFill="1" applyBorder="1" applyAlignment="1" applyProtection="1">
      <alignment horizontal="center" vertical="center" wrapText="1"/>
    </xf>
    <xf numFmtId="0" fontId="0" fillId="61" borderId="69" xfId="0" applyFill="1" applyBorder="1" applyProtection="1"/>
    <xf numFmtId="0" fontId="0" fillId="61" borderId="75" xfId="0" applyFill="1" applyBorder="1" applyProtection="1"/>
    <xf numFmtId="0" fontId="0" fillId="61" borderId="103" xfId="0" applyFill="1" applyBorder="1" applyProtection="1"/>
    <xf numFmtId="0" fontId="26" fillId="61" borderId="0" xfId="0" applyFont="1" applyFill="1" applyProtection="1"/>
    <xf numFmtId="0" fontId="27" fillId="61" borderId="0" xfId="0" applyFont="1" applyFill="1" applyAlignment="1" applyProtection="1">
      <alignment horizontal="left"/>
    </xf>
    <xf numFmtId="0" fontId="26" fillId="61" borderId="0" xfId="0" applyFont="1" applyFill="1" applyAlignment="1" applyProtection="1"/>
    <xf numFmtId="0" fontId="26" fillId="61" borderId="0" xfId="0" applyFont="1" applyFill="1" applyAlignment="1" applyProtection="1">
      <alignment horizontal="center"/>
    </xf>
    <xf numFmtId="0" fontId="26" fillId="61" borderId="0" xfId="0" applyFont="1" applyFill="1" applyProtection="1">
      <protection locked="0"/>
    </xf>
    <xf numFmtId="0" fontId="32" fillId="63" borderId="22" xfId="5" applyFont="1" applyFill="1" applyBorder="1" applyAlignment="1" applyProtection="1">
      <alignment vertical="center" wrapText="1"/>
    </xf>
    <xf numFmtId="2" fontId="32" fillId="63" borderId="74" xfId="3" applyNumberFormat="1" applyFont="1" applyFill="1" applyBorder="1" applyAlignment="1" applyProtection="1">
      <alignment horizontal="center" vertical="center" wrapText="1"/>
    </xf>
    <xf numFmtId="0" fontId="36" fillId="61" borderId="70" xfId="5" applyFont="1" applyFill="1" applyBorder="1" applyAlignment="1" applyProtection="1">
      <alignment vertical="center" wrapText="1"/>
    </xf>
    <xf numFmtId="0" fontId="36" fillId="61" borderId="71" xfId="5" applyFont="1" applyFill="1" applyBorder="1" applyAlignment="1" applyProtection="1">
      <alignment vertical="center" wrapText="1"/>
    </xf>
    <xf numFmtId="0" fontId="36" fillId="61" borderId="69" xfId="5" applyFont="1" applyFill="1" applyBorder="1" applyAlignment="1" applyProtection="1">
      <alignment horizontal="right" vertical="center" wrapText="1"/>
    </xf>
    <xf numFmtId="0" fontId="36" fillId="61" borderId="11" xfId="0" applyFont="1" applyFill="1" applyBorder="1" applyAlignment="1" applyProtection="1">
      <alignment horizontal="right" vertical="center" wrapText="1"/>
    </xf>
    <xf numFmtId="0" fontId="32" fillId="63" borderId="22" xfId="0" applyFont="1" applyFill="1" applyBorder="1" applyAlignment="1" applyProtection="1">
      <alignment horizontal="centerContinuous"/>
    </xf>
    <xf numFmtId="0" fontId="32" fillId="63" borderId="23" xfId="0" applyFont="1" applyFill="1" applyBorder="1" applyAlignment="1" applyProtection="1">
      <alignment horizontal="centerContinuous"/>
    </xf>
    <xf numFmtId="0" fontId="32" fillId="63" borderId="67" xfId="0" applyFont="1" applyFill="1" applyBorder="1" applyAlignment="1" applyProtection="1">
      <alignment horizontal="center"/>
    </xf>
    <xf numFmtId="0" fontId="26" fillId="61" borderId="73" xfId="0" applyFont="1" applyFill="1" applyBorder="1" applyAlignment="1" applyProtection="1">
      <alignment horizontal="right"/>
    </xf>
    <xf numFmtId="0" fontId="26" fillId="61" borderId="51" xfId="0" applyFont="1" applyFill="1" applyBorder="1" applyAlignment="1" applyProtection="1">
      <alignment horizontal="right"/>
    </xf>
    <xf numFmtId="0" fontId="28" fillId="61" borderId="52" xfId="0" applyFont="1" applyFill="1" applyBorder="1" applyAlignment="1" applyProtection="1">
      <alignment horizontal="right"/>
    </xf>
    <xf numFmtId="0" fontId="26" fillId="61" borderId="70" xfId="0" applyFont="1" applyFill="1" applyBorder="1" applyAlignment="1" applyProtection="1">
      <alignment horizontal="right"/>
    </xf>
    <xf numFmtId="0" fontId="26" fillId="61" borderId="71" xfId="0" applyFont="1" applyFill="1" applyBorder="1" applyAlignment="1" applyProtection="1">
      <alignment horizontal="right"/>
    </xf>
    <xf numFmtId="0" fontId="28" fillId="61" borderId="103" xfId="0" applyFont="1" applyFill="1" applyBorder="1" applyAlignment="1" applyProtection="1">
      <alignment horizontal="right"/>
    </xf>
    <xf numFmtId="3" fontId="51" fillId="61" borderId="0" xfId="0" applyNumberFormat="1" applyFont="1" applyFill="1" applyBorder="1" applyAlignment="1" applyProtection="1">
      <alignment horizontal="center"/>
    </xf>
    <xf numFmtId="0" fontId="72" fillId="61" borderId="0" xfId="0" applyFont="1" applyFill="1" applyAlignment="1" applyProtection="1">
      <alignment horizontal="left"/>
    </xf>
    <xf numFmtId="3" fontId="43" fillId="61" borderId="0" xfId="0" applyNumberFormat="1" applyFont="1" applyFill="1" applyBorder="1" applyAlignment="1" applyProtection="1">
      <alignment horizontal="center"/>
    </xf>
    <xf numFmtId="3" fontId="26" fillId="61" borderId="2" xfId="0" applyNumberFormat="1" applyFont="1" applyFill="1" applyBorder="1" applyAlignment="1" applyProtection="1">
      <alignment horizontal="center"/>
    </xf>
    <xf numFmtId="0" fontId="26" fillId="61" borderId="3" xfId="0" applyFont="1" applyFill="1" applyBorder="1" applyAlignment="1" applyProtection="1">
      <alignment horizontal="center"/>
    </xf>
    <xf numFmtId="0" fontId="37" fillId="61" borderId="0" xfId="0" applyFont="1" applyFill="1" applyProtection="1">
      <protection locked="0"/>
    </xf>
    <xf numFmtId="0" fontId="25" fillId="61" borderId="0" xfId="0" applyFont="1" applyFill="1"/>
    <xf numFmtId="0" fontId="26" fillId="61" borderId="0" xfId="0" applyFont="1" applyFill="1"/>
    <xf numFmtId="0" fontId="32" fillId="63" borderId="77" xfId="5" applyFont="1" applyFill="1" applyBorder="1" applyAlignment="1" applyProtection="1">
      <alignment horizontal="centerContinuous" vertical="center" wrapText="1"/>
    </xf>
    <xf numFmtId="0" fontId="32" fillId="63" borderId="20" xfId="5" applyFont="1" applyFill="1" applyBorder="1" applyAlignment="1" applyProtection="1">
      <alignment horizontal="centerContinuous" vertical="center" wrapText="1"/>
    </xf>
    <xf numFmtId="0" fontId="32" fillId="63" borderId="78" xfId="5" applyFont="1" applyFill="1" applyBorder="1" applyAlignment="1" applyProtection="1">
      <alignment horizontal="centerContinuous" vertical="center" wrapText="1"/>
    </xf>
    <xf numFmtId="0" fontId="26" fillId="63" borderId="10" xfId="0" applyFont="1" applyFill="1" applyBorder="1" applyAlignment="1" applyProtection="1">
      <alignment horizontal="centerContinuous"/>
    </xf>
    <xf numFmtId="0" fontId="26" fillId="63" borderId="17" xfId="0" applyFont="1" applyFill="1" applyBorder="1" applyAlignment="1" applyProtection="1">
      <alignment horizontal="centerContinuous"/>
    </xf>
    <xf numFmtId="0" fontId="28" fillId="61" borderId="64" xfId="0" applyFont="1" applyFill="1" applyBorder="1" applyAlignment="1" applyProtection="1">
      <alignment horizontal="center" vertical="top" wrapText="1"/>
    </xf>
    <xf numFmtId="0" fontId="28" fillId="61" borderId="74" xfId="0" applyFont="1" applyFill="1" applyBorder="1" applyAlignment="1" applyProtection="1">
      <alignment horizontal="center" vertical="top" wrapText="1"/>
    </xf>
    <xf numFmtId="0" fontId="28" fillId="61" borderId="67" xfId="0" applyFont="1" applyFill="1" applyBorder="1" applyAlignment="1" applyProtection="1">
      <alignment horizontal="center" vertical="top" wrapText="1"/>
    </xf>
    <xf numFmtId="0" fontId="32" fillId="63" borderId="24" xfId="5" applyFont="1" applyFill="1" applyBorder="1" applyAlignment="1" applyProtection="1">
      <alignment vertical="center" wrapText="1"/>
    </xf>
    <xf numFmtId="0" fontId="32" fillId="63" borderId="68" xfId="0" applyFont="1" applyFill="1" applyBorder="1" applyAlignment="1" applyProtection="1">
      <alignment horizontal="center" vertical="center" wrapText="1"/>
    </xf>
    <xf numFmtId="0" fontId="32" fillId="62" borderId="68" xfId="0" applyFont="1" applyFill="1" applyBorder="1" applyAlignment="1" applyProtection="1">
      <alignment horizontal="center" vertical="center" wrapText="1"/>
    </xf>
    <xf numFmtId="0" fontId="32" fillId="62" borderId="33" xfId="0" applyFont="1" applyFill="1" applyBorder="1" applyAlignment="1" applyProtection="1">
      <alignment horizontal="center" vertical="center" wrapText="1"/>
    </xf>
    <xf numFmtId="0" fontId="32" fillId="62" borderId="65" xfId="0" applyFont="1" applyFill="1" applyBorder="1" applyAlignment="1" applyProtection="1">
      <alignment horizontal="center" vertical="center" wrapText="1"/>
    </xf>
    <xf numFmtId="0" fontId="32" fillId="63" borderId="77" xfId="5" applyFont="1" applyFill="1" applyBorder="1" applyAlignment="1" applyProtection="1">
      <alignment horizontal="centerContinuous" vertical="center"/>
    </xf>
    <xf numFmtId="0" fontId="26" fillId="63" borderId="0" xfId="0" applyFont="1" applyFill="1" applyProtection="1"/>
    <xf numFmtId="0" fontId="26" fillId="63" borderId="0" xfId="0" applyFont="1" applyFill="1" applyAlignment="1" applyProtection="1">
      <alignment horizontal="center"/>
    </xf>
    <xf numFmtId="0" fontId="32" fillId="63" borderId="124" xfId="0" applyFont="1" applyFill="1" applyBorder="1" applyAlignment="1" applyProtection="1">
      <alignment horizontal="right"/>
    </xf>
    <xf numFmtId="0" fontId="32" fillId="63" borderId="19" xfId="0" applyFont="1" applyFill="1" applyBorder="1" applyAlignment="1" applyProtection="1">
      <alignment horizontal="center"/>
    </xf>
    <xf numFmtId="0" fontId="32" fillId="63" borderId="80" xfId="0" applyFont="1" applyFill="1" applyBorder="1" applyAlignment="1" applyProtection="1">
      <alignment horizontal="center"/>
    </xf>
    <xf numFmtId="0" fontId="36" fillId="61" borderId="73" xfId="0" applyFont="1" applyFill="1" applyBorder="1" applyAlignment="1" applyProtection="1"/>
    <xf numFmtId="3" fontId="26" fillId="61" borderId="51" xfId="0" applyNumberFormat="1" applyFont="1" applyFill="1" applyBorder="1" applyAlignment="1" applyProtection="1">
      <alignment horizontal="center" wrapText="1"/>
    </xf>
    <xf numFmtId="3" fontId="26" fillId="61" borderId="81" xfId="0" applyNumberFormat="1" applyFont="1" applyFill="1" applyBorder="1" applyAlignment="1" applyProtection="1">
      <alignment horizontal="center" wrapText="1"/>
    </xf>
    <xf numFmtId="0" fontId="32" fillId="63" borderId="68" xfId="0" applyFont="1" applyFill="1" applyBorder="1" applyAlignment="1" applyProtection="1">
      <alignment horizontal="right" wrapText="1"/>
    </xf>
    <xf numFmtId="0" fontId="32" fillId="63" borderId="85" xfId="0" applyFont="1" applyFill="1" applyBorder="1" applyAlignment="1" applyProtection="1">
      <alignment horizontal="right" wrapText="1"/>
    </xf>
    <xf numFmtId="0" fontId="32" fillId="63" borderId="76" xfId="0" applyFont="1" applyFill="1" applyBorder="1" applyAlignment="1" applyProtection="1">
      <alignment horizontal="right" wrapText="1"/>
    </xf>
    <xf numFmtId="0" fontId="32" fillId="63" borderId="69" xfId="0" applyFont="1" applyFill="1" applyBorder="1" applyAlignment="1" applyProtection="1">
      <alignment horizontal="right" wrapText="1"/>
    </xf>
    <xf numFmtId="0" fontId="36" fillId="61" borderId="22" xfId="0" applyFont="1" applyFill="1" applyBorder="1" applyAlignment="1" applyProtection="1"/>
    <xf numFmtId="3" fontId="26" fillId="61" borderId="23" xfId="0" applyNumberFormat="1" applyFont="1" applyFill="1" applyBorder="1" applyAlignment="1" applyProtection="1">
      <alignment horizontal="center" wrapText="1"/>
    </xf>
    <xf numFmtId="3" fontId="26" fillId="61" borderId="82" xfId="0" applyNumberFormat="1" applyFont="1" applyFill="1" applyBorder="1" applyAlignment="1" applyProtection="1">
      <alignment horizontal="center" wrapText="1"/>
    </xf>
    <xf numFmtId="3" fontId="32" fillId="63" borderId="33" xfId="0" applyNumberFormat="1" applyFont="1" applyFill="1" applyBorder="1" applyAlignment="1" applyProtection="1">
      <alignment horizontal="center"/>
    </xf>
    <xf numFmtId="3" fontId="32" fillId="63" borderId="65" xfId="0" applyNumberFormat="1" applyFont="1" applyFill="1" applyBorder="1" applyAlignment="1" applyProtection="1">
      <alignment horizontal="center"/>
    </xf>
    <xf numFmtId="3" fontId="32" fillId="63" borderId="75" xfId="0" applyNumberFormat="1" applyFont="1" applyFill="1" applyBorder="1" applyAlignment="1" applyProtection="1">
      <alignment horizontal="center"/>
    </xf>
    <xf numFmtId="3" fontId="32" fillId="63" borderId="66" xfId="0" applyNumberFormat="1" applyFont="1" applyFill="1" applyBorder="1" applyAlignment="1" applyProtection="1">
      <alignment horizontal="center"/>
    </xf>
    <xf numFmtId="0" fontId="32" fillId="63" borderId="64" xfId="0" applyFont="1" applyFill="1" applyBorder="1" applyAlignment="1" applyProtection="1">
      <alignment horizontal="right" wrapText="1"/>
    </xf>
    <xf numFmtId="0" fontId="106" fillId="63" borderId="22" xfId="0" applyFont="1" applyFill="1" applyBorder="1" applyAlignment="1" applyProtection="1">
      <alignment horizontal="left"/>
    </xf>
    <xf numFmtId="0" fontId="36" fillId="63" borderId="23" xfId="0" applyFont="1" applyFill="1" applyBorder="1" applyAlignment="1" applyProtection="1">
      <alignment horizontal="center"/>
    </xf>
    <xf numFmtId="0" fontId="26" fillId="63" borderId="82" xfId="0" applyFont="1" applyFill="1" applyBorder="1" applyProtection="1"/>
    <xf numFmtId="0" fontId="32" fillId="63" borderId="68" xfId="0" applyFont="1" applyFill="1" applyBorder="1" applyAlignment="1" applyProtection="1">
      <alignment horizontal="right"/>
    </xf>
    <xf numFmtId="0" fontId="32" fillId="63" borderId="33" xfId="0" applyFont="1" applyFill="1" applyBorder="1" applyAlignment="1" applyProtection="1">
      <alignment horizontal="center" wrapText="1"/>
    </xf>
    <xf numFmtId="0" fontId="32" fillId="63" borderId="65" xfId="0" applyFont="1" applyFill="1" applyBorder="1" applyAlignment="1" applyProtection="1">
      <alignment horizontal="center" wrapText="1"/>
    </xf>
    <xf numFmtId="0" fontId="26" fillId="61" borderId="33" xfId="5" applyFont="1" applyFill="1" applyBorder="1" applyAlignment="1" applyProtection="1">
      <alignment horizontal="right" vertical="center" wrapText="1"/>
    </xf>
    <xf numFmtId="3" fontId="37" fillId="61" borderId="33" xfId="0" applyNumberFormat="1" applyFont="1" applyFill="1" applyBorder="1" applyAlignment="1" applyProtection="1">
      <alignment horizontal="center"/>
    </xf>
    <xf numFmtId="3" fontId="37" fillId="61" borderId="34" xfId="0" applyNumberFormat="1" applyFont="1" applyFill="1" applyBorder="1" applyAlignment="1" applyProtection="1">
      <alignment horizontal="center"/>
    </xf>
    <xf numFmtId="3" fontId="37" fillId="61" borderId="68" xfId="0" applyNumberFormat="1" applyFont="1" applyFill="1" applyBorder="1" applyAlignment="1" applyProtection="1">
      <alignment horizontal="center"/>
    </xf>
    <xf numFmtId="3" fontId="37" fillId="61" borderId="65" xfId="0" applyNumberFormat="1" applyFont="1" applyFill="1" applyBorder="1" applyAlignment="1" applyProtection="1">
      <alignment horizontal="center"/>
    </xf>
    <xf numFmtId="3" fontId="37" fillId="61" borderId="85" xfId="0" applyNumberFormat="1" applyFont="1" applyFill="1" applyBorder="1" applyProtection="1"/>
    <xf numFmtId="3" fontId="37" fillId="61" borderId="30" xfId="0" applyNumberFormat="1" applyFont="1" applyFill="1" applyBorder="1" applyProtection="1"/>
    <xf numFmtId="3" fontId="37" fillId="61" borderId="86" xfId="0" applyNumberFormat="1" applyFont="1" applyFill="1" applyBorder="1" applyProtection="1"/>
    <xf numFmtId="0" fontId="37" fillId="61" borderId="27" xfId="0" applyFont="1" applyFill="1" applyBorder="1" applyProtection="1"/>
    <xf numFmtId="0" fontId="37" fillId="61" borderId="18" xfId="0" applyFont="1" applyFill="1" applyBorder="1" applyProtection="1"/>
    <xf numFmtId="0" fontId="37" fillId="61" borderId="38" xfId="0" applyFont="1" applyFill="1" applyBorder="1" applyProtection="1"/>
    <xf numFmtId="0" fontId="37" fillId="61" borderId="76" xfId="0" applyFont="1" applyFill="1" applyBorder="1" applyProtection="1"/>
    <xf numFmtId="0" fontId="37" fillId="61" borderId="35" xfId="0" applyFont="1" applyFill="1" applyBorder="1" applyProtection="1"/>
    <xf numFmtId="0" fontId="37" fillId="61" borderId="40" xfId="0" applyFont="1" applyFill="1" applyBorder="1" applyProtection="1"/>
    <xf numFmtId="3" fontId="37" fillId="61" borderId="85" xfId="0" applyNumberFormat="1" applyFont="1" applyFill="1" applyBorder="1" applyAlignment="1" applyProtection="1">
      <alignment horizontal="center"/>
    </xf>
    <xf numFmtId="3" fontId="37" fillId="61" borderId="30" xfId="0" applyNumberFormat="1" applyFont="1" applyFill="1" applyBorder="1" applyAlignment="1" applyProtection="1">
      <alignment horizontal="center"/>
    </xf>
    <xf numFmtId="3" fontId="37" fillId="61" borderId="86" xfId="0" applyNumberFormat="1" applyFont="1" applyFill="1" applyBorder="1" applyAlignment="1" applyProtection="1">
      <alignment horizontal="center"/>
    </xf>
    <xf numFmtId="0" fontId="37" fillId="61" borderId="27" xfId="0" applyFont="1" applyFill="1" applyBorder="1" applyAlignment="1" applyProtection="1">
      <alignment horizontal="center"/>
    </xf>
    <xf numFmtId="0" fontId="37" fillId="61" borderId="18" xfId="0" applyFont="1" applyFill="1" applyBorder="1" applyAlignment="1" applyProtection="1">
      <alignment horizontal="center"/>
    </xf>
    <xf numFmtId="0" fontId="37" fillId="61" borderId="7" xfId="0" applyFont="1" applyFill="1" applyBorder="1" applyAlignment="1" applyProtection="1">
      <alignment horizontal="center"/>
    </xf>
    <xf numFmtId="0" fontId="37" fillId="61" borderId="38" xfId="0" applyFont="1" applyFill="1" applyBorder="1" applyAlignment="1" applyProtection="1">
      <alignment horizontal="center"/>
    </xf>
    <xf numFmtId="0" fontId="37" fillId="61" borderId="76" xfId="0" applyFont="1" applyFill="1" applyBorder="1" applyAlignment="1" applyProtection="1">
      <alignment horizontal="center"/>
    </xf>
    <xf numFmtId="0" fontId="37" fillId="61" borderId="35" xfId="0" applyFont="1" applyFill="1" applyBorder="1" applyAlignment="1" applyProtection="1">
      <alignment horizontal="center"/>
    </xf>
    <xf numFmtId="0" fontId="37" fillId="61" borderId="45" xfId="0" applyFont="1" applyFill="1" applyBorder="1" applyAlignment="1" applyProtection="1">
      <alignment horizontal="center"/>
    </xf>
    <xf numFmtId="0" fontId="37" fillId="61" borderId="40" xfId="0" applyFont="1" applyFill="1" applyBorder="1" applyAlignment="1" applyProtection="1">
      <alignment horizontal="center"/>
    </xf>
    <xf numFmtId="0" fontId="36" fillId="61" borderId="53" xfId="5" applyFont="1" applyFill="1" applyBorder="1" applyAlignment="1" applyProtection="1">
      <alignment horizontal="right" vertical="center" wrapText="1"/>
    </xf>
    <xf numFmtId="3" fontId="55" fillId="61" borderId="53" xfId="0" applyNumberFormat="1" applyFont="1" applyFill="1" applyBorder="1" applyAlignment="1" applyProtection="1">
      <alignment horizontal="center"/>
    </xf>
    <xf numFmtId="3" fontId="55" fillId="61" borderId="91" xfId="0" applyNumberFormat="1" applyFont="1" applyFill="1" applyBorder="1" applyAlignment="1" applyProtection="1">
      <alignment horizontal="center"/>
    </xf>
    <xf numFmtId="3" fontId="55" fillId="61" borderId="93" xfId="0" applyNumberFormat="1" applyFont="1" applyFill="1" applyBorder="1" applyAlignment="1" applyProtection="1">
      <alignment horizontal="center"/>
    </xf>
    <xf numFmtId="3" fontId="55" fillId="61" borderId="94" xfId="0" applyNumberFormat="1" applyFont="1" applyFill="1" applyBorder="1" applyAlignment="1" applyProtection="1">
      <alignment horizontal="center"/>
    </xf>
    <xf numFmtId="3" fontId="37" fillId="61" borderId="93" xfId="0" applyNumberFormat="1" applyFont="1" applyFill="1" applyBorder="1" applyAlignment="1" applyProtection="1">
      <alignment horizontal="center"/>
    </xf>
    <xf numFmtId="3" fontId="37" fillId="61" borderId="53" xfId="0" applyNumberFormat="1" applyFont="1" applyFill="1" applyBorder="1" applyAlignment="1" applyProtection="1">
      <alignment horizontal="center"/>
    </xf>
    <xf numFmtId="3" fontId="37" fillId="61" borderId="94" xfId="0" applyNumberFormat="1" applyFont="1" applyFill="1" applyBorder="1" applyAlignment="1" applyProtection="1">
      <alignment horizontal="center"/>
    </xf>
    <xf numFmtId="0" fontId="36" fillId="61" borderId="33" xfId="5" applyFont="1" applyFill="1" applyBorder="1" applyAlignment="1" applyProtection="1">
      <alignment horizontal="right" vertical="center" wrapText="1"/>
    </xf>
    <xf numFmtId="3" fontId="55" fillId="61" borderId="33" xfId="0" applyNumberFormat="1" applyFont="1" applyFill="1" applyBorder="1" applyAlignment="1" applyProtection="1">
      <alignment horizontal="center"/>
    </xf>
    <xf numFmtId="3" fontId="55" fillId="61" borderId="34" xfId="0" applyNumberFormat="1" applyFont="1" applyFill="1" applyBorder="1" applyAlignment="1" applyProtection="1">
      <alignment horizontal="center"/>
    </xf>
    <xf numFmtId="3" fontId="55" fillId="61" borderId="69" xfId="0" applyNumberFormat="1" applyFont="1" applyFill="1" applyBorder="1" applyAlignment="1" applyProtection="1">
      <alignment horizontal="center"/>
    </xf>
    <xf numFmtId="3" fontId="55" fillId="61" borderId="75" xfId="0" applyNumberFormat="1" applyFont="1" applyFill="1" applyBorder="1" applyAlignment="1" applyProtection="1">
      <alignment horizontal="center"/>
    </xf>
    <xf numFmtId="3" fontId="55" fillId="61" borderId="66" xfId="0" applyNumberFormat="1" applyFont="1" applyFill="1" applyBorder="1" applyAlignment="1" applyProtection="1">
      <alignment horizontal="center"/>
    </xf>
    <xf numFmtId="3" fontId="37" fillId="61" borderId="69" xfId="0" applyNumberFormat="1" applyFont="1" applyFill="1" applyBorder="1" applyProtection="1"/>
    <xf numFmtId="3" fontId="37" fillId="61" borderId="75" xfId="0" applyNumberFormat="1" applyFont="1" applyFill="1" applyBorder="1" applyProtection="1"/>
    <xf numFmtId="3" fontId="37" fillId="61" borderId="66" xfId="0" applyNumberFormat="1" applyFont="1" applyFill="1" applyBorder="1" applyProtection="1"/>
    <xf numFmtId="0" fontId="36" fillId="61" borderId="33" xfId="0" applyFont="1" applyFill="1" applyBorder="1" applyAlignment="1" applyProtection="1">
      <alignment horizontal="right"/>
    </xf>
    <xf numFmtId="3" fontId="36" fillId="61" borderId="33" xfId="0" applyNumberFormat="1" applyFont="1" applyFill="1" applyBorder="1" applyAlignment="1" applyProtection="1">
      <alignment horizontal="center"/>
    </xf>
    <xf numFmtId="3" fontId="36" fillId="61" borderId="34" xfId="0" applyNumberFormat="1" applyFont="1" applyFill="1" applyBorder="1" applyAlignment="1" applyProtection="1">
      <alignment horizontal="center"/>
    </xf>
    <xf numFmtId="3" fontId="36" fillId="61" borderId="69" xfId="0" applyNumberFormat="1" applyFont="1" applyFill="1" applyBorder="1" applyAlignment="1" applyProtection="1">
      <alignment horizontal="center"/>
    </xf>
    <xf numFmtId="3" fontId="36" fillId="61" borderId="75" xfId="0" applyNumberFormat="1" applyFont="1" applyFill="1" applyBorder="1" applyAlignment="1" applyProtection="1">
      <alignment horizontal="center"/>
    </xf>
    <xf numFmtId="3" fontId="36" fillId="61" borderId="66" xfId="0" applyNumberFormat="1" applyFont="1" applyFill="1" applyBorder="1" applyAlignment="1" applyProtection="1">
      <alignment horizontal="center"/>
    </xf>
    <xf numFmtId="0" fontId="36" fillId="63" borderId="18" xfId="5" applyFont="1" applyFill="1" applyBorder="1" applyAlignment="1" applyProtection="1">
      <alignment horizontal="right" vertical="center" wrapText="1"/>
    </xf>
    <xf numFmtId="3" fontId="55" fillId="63" borderId="18" xfId="0" applyNumberFormat="1" applyFont="1" applyFill="1" applyBorder="1" applyAlignment="1" applyProtection="1">
      <alignment horizontal="center"/>
    </xf>
    <xf numFmtId="3" fontId="55" fillId="63" borderId="15" xfId="0" applyNumberFormat="1" applyFont="1" applyFill="1" applyBorder="1" applyAlignment="1" applyProtection="1">
      <alignment horizontal="center"/>
    </xf>
    <xf numFmtId="3" fontId="55" fillId="63" borderId="27" xfId="0" applyNumberFormat="1" applyFont="1" applyFill="1" applyBorder="1" applyAlignment="1" applyProtection="1">
      <alignment horizontal="center"/>
    </xf>
    <xf numFmtId="3" fontId="55" fillId="63" borderId="38" xfId="0" applyNumberFormat="1" applyFont="1" applyFill="1" applyBorder="1" applyAlignment="1" applyProtection="1">
      <alignment horizontal="center"/>
    </xf>
    <xf numFmtId="0" fontId="36" fillId="61" borderId="0" xfId="0" applyFont="1" applyFill="1" applyProtection="1"/>
    <xf numFmtId="0" fontId="32" fillId="63" borderId="104" xfId="0" applyFont="1" applyFill="1" applyBorder="1" applyAlignment="1" applyProtection="1">
      <alignment horizontal="center"/>
    </xf>
    <xf numFmtId="0" fontId="48" fillId="63" borderId="0" xfId="0" applyFont="1" applyFill="1" applyProtection="1"/>
    <xf numFmtId="0" fontId="23" fillId="63" borderId="0" xfId="0" applyFont="1" applyFill="1" applyBorder="1" applyProtection="1"/>
    <xf numFmtId="0" fontId="48" fillId="61" borderId="0" xfId="0" applyFont="1" applyFill="1" applyProtection="1"/>
    <xf numFmtId="0" fontId="25" fillId="61" borderId="0" xfId="0" applyFont="1" applyFill="1" applyBorder="1" applyProtection="1"/>
    <xf numFmtId="0" fontId="36" fillId="61" borderId="30" xfId="0" applyFont="1" applyFill="1" applyBorder="1" applyProtection="1"/>
    <xf numFmtId="0" fontId="26" fillId="61" borderId="35" xfId="0" applyFont="1" applyFill="1" applyBorder="1" applyProtection="1"/>
    <xf numFmtId="0" fontId="31" fillId="61" borderId="0" xfId="0" applyFont="1" applyFill="1" applyAlignment="1" applyProtection="1"/>
    <xf numFmtId="0" fontId="0" fillId="61" borderId="0" xfId="0" applyFont="1" applyFill="1" applyAlignment="1" applyProtection="1">
      <alignment horizontal="center"/>
    </xf>
    <xf numFmtId="0" fontId="26" fillId="61" borderId="0" xfId="0" applyFont="1" applyFill="1" applyBorder="1" applyProtection="1"/>
    <xf numFmtId="0" fontId="43" fillId="61" borderId="0" xfId="0" applyFont="1" applyFill="1" applyBorder="1" applyProtection="1"/>
    <xf numFmtId="0" fontId="43" fillId="61" borderId="0" xfId="0" applyFont="1" applyFill="1"/>
    <xf numFmtId="0" fontId="106" fillId="63" borderId="125" xfId="0" applyFont="1" applyFill="1" applyBorder="1" applyAlignment="1" applyProtection="1">
      <alignment horizontal="right" vertical="center" wrapText="1"/>
    </xf>
    <xf numFmtId="0" fontId="101" fillId="63" borderId="126" xfId="0" applyFont="1" applyFill="1" applyBorder="1" applyAlignment="1" applyProtection="1">
      <alignment vertical="top" wrapText="1"/>
    </xf>
    <xf numFmtId="0" fontId="101" fillId="63" borderId="127" xfId="0" applyFont="1" applyFill="1" applyBorder="1" applyAlignment="1" applyProtection="1">
      <alignment vertical="top" wrapText="1"/>
    </xf>
    <xf numFmtId="0" fontId="26" fillId="61" borderId="76" xfId="0" applyFont="1" applyFill="1" applyBorder="1" applyProtection="1"/>
    <xf numFmtId="0" fontId="26" fillId="61" borderId="27" xfId="0" applyFont="1" applyFill="1" applyBorder="1" applyProtection="1"/>
    <xf numFmtId="0" fontId="36" fillId="61" borderId="68" xfId="0" applyFont="1" applyFill="1" applyBorder="1" applyProtection="1"/>
    <xf numFmtId="0" fontId="90" fillId="61" borderId="0" xfId="0" applyFont="1" applyFill="1" applyAlignment="1" applyProtection="1">
      <alignment horizontal="left"/>
    </xf>
    <xf numFmtId="0" fontId="33" fillId="61" borderId="0" xfId="0" applyFont="1" applyFill="1" applyBorder="1" applyProtection="1"/>
    <xf numFmtId="0" fontId="0" fillId="61" borderId="0" xfId="0" applyFont="1" applyFill="1" applyProtection="1"/>
    <xf numFmtId="0" fontId="74" fillId="61" borderId="0" xfId="0" applyFont="1" applyFill="1" applyBorder="1" applyProtection="1"/>
    <xf numFmtId="0" fontId="26" fillId="61" borderId="0" xfId="0" applyFont="1" applyFill="1" applyAlignment="1" applyProtection="1">
      <alignment vertical="center"/>
    </xf>
    <xf numFmtId="0" fontId="0" fillId="61" borderId="0" xfId="0" applyFont="1" applyFill="1" applyAlignment="1" applyProtection="1">
      <alignment vertical="center"/>
    </xf>
    <xf numFmtId="0" fontId="74" fillId="61" borderId="0" xfId="0" applyFont="1" applyFill="1" applyProtection="1"/>
    <xf numFmtId="0" fontId="26" fillId="61" borderId="0" xfId="0" applyFont="1" applyFill="1" applyAlignment="1" applyProtection="1">
      <alignment wrapText="1"/>
    </xf>
    <xf numFmtId="0" fontId="26" fillId="61" borderId="0" xfId="0" applyFont="1" applyFill="1" applyAlignment="1" applyProtection="1">
      <alignment vertical="top" wrapText="1"/>
    </xf>
    <xf numFmtId="0" fontId="108" fillId="63" borderId="64" xfId="0" applyFont="1" applyFill="1" applyBorder="1" applyAlignment="1" applyProtection="1">
      <alignment horizontal="centerContinuous" wrapText="1"/>
    </xf>
    <xf numFmtId="0" fontId="108" fillId="63" borderId="74" xfId="0" applyFont="1" applyFill="1" applyBorder="1" applyAlignment="1" applyProtection="1">
      <alignment horizontal="centerContinuous" wrapText="1"/>
    </xf>
    <xf numFmtId="0" fontId="108" fillId="63" borderId="90" xfId="0" applyFont="1" applyFill="1" applyBorder="1" applyAlignment="1" applyProtection="1">
      <alignment horizontal="centerContinuous" wrapText="1"/>
    </xf>
    <xf numFmtId="0" fontId="108" fillId="63" borderId="82" xfId="0" applyFont="1" applyFill="1" applyBorder="1" applyAlignment="1" applyProtection="1">
      <alignment horizontal="centerContinuous" wrapText="1"/>
    </xf>
    <xf numFmtId="0" fontId="32" fillId="63" borderId="64" xfId="0" applyFont="1" applyFill="1" applyBorder="1" applyAlignment="1" applyProtection="1">
      <alignment vertical="center" wrapText="1"/>
    </xf>
    <xf numFmtId="0" fontId="32" fillId="63" borderId="74" xfId="0" applyFont="1" applyFill="1" applyBorder="1" applyAlignment="1" applyProtection="1">
      <alignment horizontal="center" vertical="center" wrapText="1"/>
    </xf>
    <xf numFmtId="0" fontId="32" fillId="63" borderId="90" xfId="0" applyFont="1" applyFill="1" applyBorder="1" applyAlignment="1" applyProtection="1">
      <alignment horizontal="center" vertical="center" wrapText="1"/>
    </xf>
    <xf numFmtId="0" fontId="32" fillId="63" borderId="68" xfId="0" applyFont="1" applyFill="1" applyBorder="1" applyAlignment="1" applyProtection="1">
      <alignment horizontal="center" wrapText="1"/>
    </xf>
    <xf numFmtId="0" fontId="32" fillId="63" borderId="33" xfId="0" applyFont="1" applyFill="1" applyBorder="1" applyAlignment="1" applyProtection="1">
      <alignment horizontal="centerContinuous" vertical="center" wrapText="1"/>
    </xf>
    <xf numFmtId="0" fontId="32" fillId="63" borderId="81" xfId="0" applyFont="1" applyFill="1" applyBorder="1" applyAlignment="1" applyProtection="1">
      <alignment horizontal="center" vertical="center" wrapText="1"/>
    </xf>
    <xf numFmtId="0" fontId="32" fillId="63" borderId="68" xfId="0" applyFont="1" applyFill="1" applyBorder="1" applyAlignment="1" applyProtection="1">
      <alignment vertical="center"/>
    </xf>
    <xf numFmtId="0" fontId="32" fillId="63" borderId="34" xfId="0" applyFont="1" applyFill="1" applyBorder="1" applyAlignment="1" applyProtection="1">
      <alignment horizontal="center" wrapText="1"/>
    </xf>
    <xf numFmtId="0" fontId="32" fillId="63" borderId="34" xfId="0" applyFont="1" applyFill="1" applyBorder="1" applyAlignment="1" applyProtection="1">
      <alignment horizontal="center"/>
    </xf>
    <xf numFmtId="0" fontId="32" fillId="63" borderId="81" xfId="0" applyFont="1" applyFill="1" applyBorder="1" applyAlignment="1" applyProtection="1">
      <alignment horizontal="center"/>
    </xf>
    <xf numFmtId="0" fontId="32" fillId="63" borderId="82" xfId="0" applyFont="1" applyFill="1" applyBorder="1" applyAlignment="1" applyProtection="1">
      <alignment horizontal="center" wrapText="1"/>
    </xf>
    <xf numFmtId="0" fontId="0" fillId="61" borderId="0" xfId="0" applyFill="1" applyProtection="1"/>
    <xf numFmtId="0" fontId="51" fillId="61" borderId="0" xfId="0" applyFont="1" applyFill="1" applyProtection="1"/>
    <xf numFmtId="0" fontId="0" fillId="61" borderId="0" xfId="0" applyFill="1" applyBorder="1" applyProtection="1"/>
    <xf numFmtId="0" fontId="0" fillId="61" borderId="0" xfId="0" applyFill="1"/>
    <xf numFmtId="0" fontId="109" fillId="63" borderId="22" xfId="0" applyFont="1" applyFill="1" applyBorder="1" applyAlignment="1" applyProtection="1">
      <alignment horizontal="centerContinuous" wrapText="1"/>
    </xf>
    <xf numFmtId="0" fontId="109" fillId="63" borderId="82" xfId="0" applyFont="1" applyFill="1" applyBorder="1" applyAlignment="1" applyProtection="1">
      <alignment horizontal="centerContinuous" wrapText="1"/>
    </xf>
    <xf numFmtId="0" fontId="26" fillId="61" borderId="2" xfId="0" applyFont="1" applyFill="1" applyBorder="1" applyAlignment="1" applyProtection="1">
      <alignment horizontal="center" wrapText="1"/>
    </xf>
    <xf numFmtId="0" fontId="26" fillId="61" borderId="0" xfId="0" applyFont="1" applyFill="1" applyBorder="1" applyAlignment="1" applyProtection="1">
      <alignment horizontal="center"/>
    </xf>
    <xf numFmtId="0" fontId="0" fillId="61" borderId="68" xfId="0" applyFill="1" applyBorder="1" applyAlignment="1" applyProtection="1">
      <alignment horizontal="center" wrapText="1"/>
    </xf>
    <xf numFmtId="0" fontId="0" fillId="61" borderId="65" xfId="0" applyFill="1" applyBorder="1" applyAlignment="1" applyProtection="1">
      <alignment horizontal="center" wrapText="1"/>
    </xf>
    <xf numFmtId="0" fontId="0" fillId="61" borderId="89" xfId="0" applyFill="1" applyBorder="1" applyAlignment="1" applyProtection="1">
      <alignment horizontal="center"/>
    </xf>
    <xf numFmtId="0" fontId="0" fillId="61" borderId="87" xfId="0" applyFill="1" applyBorder="1" applyAlignment="1" applyProtection="1">
      <alignment horizontal="center"/>
    </xf>
    <xf numFmtId="0" fontId="26" fillId="61" borderId="2" xfId="0" applyFont="1" applyFill="1" applyBorder="1" applyAlignment="1" applyProtection="1">
      <alignment horizontal="center"/>
    </xf>
    <xf numFmtId="0" fontId="0" fillId="61" borderId="44" xfId="0" applyFill="1" applyBorder="1" applyAlignment="1" applyProtection="1">
      <alignment horizontal="center"/>
    </xf>
    <xf numFmtId="0" fontId="0" fillId="61" borderId="48" xfId="0" applyFill="1" applyBorder="1" applyAlignment="1" applyProtection="1">
      <alignment horizontal="center"/>
    </xf>
    <xf numFmtId="0" fontId="0" fillId="61" borderId="93" xfId="0" applyFill="1" applyBorder="1" applyAlignment="1" applyProtection="1">
      <alignment horizontal="center"/>
    </xf>
    <xf numFmtId="0" fontId="54" fillId="63" borderId="64" xfId="0" applyFont="1" applyFill="1" applyBorder="1" applyAlignment="1" applyProtection="1">
      <alignment vertical="top" wrapText="1"/>
    </xf>
    <xf numFmtId="0" fontId="54" fillId="63" borderId="74" xfId="0" applyFont="1" applyFill="1" applyBorder="1" applyAlignment="1" applyProtection="1">
      <alignment horizontal="center" vertical="top" wrapText="1"/>
    </xf>
    <xf numFmtId="0" fontId="54" fillId="63" borderId="67" xfId="0" applyFont="1" applyFill="1" applyBorder="1" applyAlignment="1" applyProtection="1">
      <alignment horizontal="center" vertical="top" wrapText="1"/>
    </xf>
    <xf numFmtId="0" fontId="32" fillId="63" borderId="22" xfId="0" applyFont="1" applyFill="1" applyBorder="1" applyAlignment="1" applyProtection="1">
      <alignment horizontal="centerContinuous" vertical="top" wrapText="1"/>
    </xf>
    <xf numFmtId="0" fontId="32" fillId="63" borderId="104" xfId="0" applyFont="1" applyFill="1" applyBorder="1" applyAlignment="1" applyProtection="1">
      <alignment horizontal="centerContinuous" vertical="top" wrapText="1"/>
    </xf>
    <xf numFmtId="0" fontId="32" fillId="63" borderId="82" xfId="0" applyFont="1" applyFill="1" applyBorder="1" applyAlignment="1" applyProtection="1">
      <alignment horizontal="centerContinuous" vertical="top" wrapText="1"/>
    </xf>
    <xf numFmtId="0" fontId="32" fillId="63" borderId="64" xfId="0" applyFont="1" applyFill="1" applyBorder="1" applyAlignment="1" applyProtection="1">
      <alignment wrapText="1"/>
    </xf>
    <xf numFmtId="0" fontId="32" fillId="63" borderId="74" xfId="0" applyFont="1" applyFill="1" applyBorder="1" applyAlignment="1" applyProtection="1">
      <alignment horizontal="center" wrapText="1"/>
    </xf>
    <xf numFmtId="0" fontId="32" fillId="63" borderId="67" xfId="0" applyFont="1" applyFill="1" applyBorder="1" applyAlignment="1" applyProtection="1">
      <alignment horizontal="center" wrapText="1"/>
    </xf>
    <xf numFmtId="0" fontId="32" fillId="63" borderId="73" xfId="0" applyFont="1" applyFill="1" applyBorder="1" applyAlignment="1" applyProtection="1">
      <alignment horizontal="centerContinuous" wrapText="1"/>
    </xf>
    <xf numFmtId="0" fontId="32" fillId="63" borderId="52" xfId="0" applyFont="1" applyFill="1" applyBorder="1" applyAlignment="1" applyProtection="1">
      <alignment horizontal="centerContinuous" wrapText="1"/>
    </xf>
    <xf numFmtId="0" fontId="32" fillId="63" borderId="68" xfId="0" applyFont="1" applyFill="1" applyBorder="1" applyAlignment="1" applyProtection="1">
      <alignment wrapText="1"/>
    </xf>
    <xf numFmtId="0" fontId="32" fillId="63" borderId="86" xfId="0" applyFont="1" applyFill="1" applyBorder="1" applyAlignment="1" applyProtection="1">
      <alignment horizontal="center"/>
    </xf>
    <xf numFmtId="0" fontId="32" fillId="63" borderId="104" xfId="0" applyFont="1" applyFill="1" applyBorder="1" applyAlignment="1" applyProtection="1">
      <alignment horizontal="center" wrapText="1"/>
    </xf>
    <xf numFmtId="0" fontId="32" fillId="63" borderId="64" xfId="0" applyFont="1" applyFill="1" applyBorder="1" applyAlignment="1" applyProtection="1">
      <alignment horizontal="left"/>
    </xf>
    <xf numFmtId="0" fontId="32" fillId="63" borderId="69" xfId="0" applyFont="1" applyFill="1" applyBorder="1" applyAlignment="1" applyProtection="1">
      <alignment horizontal="left"/>
    </xf>
    <xf numFmtId="0" fontId="79" fillId="63" borderId="0" xfId="0" applyFont="1" applyFill="1" applyAlignment="1" applyProtection="1">
      <alignment horizontal="left"/>
    </xf>
    <xf numFmtId="0" fontId="51" fillId="61" borderId="0" xfId="0" applyFont="1" applyFill="1"/>
    <xf numFmtId="0" fontId="80" fillId="63" borderId="64" xfId="0" applyFont="1" applyFill="1" applyBorder="1" applyAlignment="1" applyProtection="1">
      <alignment horizontal="center"/>
    </xf>
    <xf numFmtId="0" fontId="80" fillId="63" borderId="74" xfId="0" applyFont="1" applyFill="1" applyBorder="1" applyAlignment="1" applyProtection="1">
      <alignment horizontal="center"/>
    </xf>
    <xf numFmtId="0" fontId="24" fillId="61" borderId="0" xfId="0" applyFont="1" applyFill="1" applyAlignment="1" applyProtection="1"/>
    <xf numFmtId="0" fontId="51" fillId="61" borderId="0" xfId="0" applyFont="1" applyFill="1" applyBorder="1" applyAlignment="1" applyProtection="1">
      <alignment horizontal="left"/>
    </xf>
    <xf numFmtId="0" fontId="32" fillId="63" borderId="95" xfId="0" applyFont="1" applyFill="1" applyBorder="1" applyAlignment="1" applyProtection="1">
      <alignment horizontal="centerContinuous" vertical="top" wrapText="1"/>
    </xf>
    <xf numFmtId="0" fontId="32" fillId="63" borderId="1" xfId="0" applyFont="1" applyFill="1" applyBorder="1" applyAlignment="1" applyProtection="1">
      <alignment horizontal="center" vertical="center" wrapText="1"/>
    </xf>
    <xf numFmtId="0" fontId="32" fillId="63" borderId="19" xfId="0" applyFont="1" applyFill="1" applyBorder="1" applyAlignment="1" applyProtection="1">
      <alignment horizontal="center" vertical="center" wrapText="1"/>
    </xf>
    <xf numFmtId="0" fontId="32" fillId="63" borderId="80" xfId="0" applyFont="1" applyFill="1" applyBorder="1" applyAlignment="1" applyProtection="1">
      <alignment horizontal="center" vertical="center" wrapText="1"/>
    </xf>
    <xf numFmtId="0" fontId="32" fillId="63" borderId="2" xfId="0" applyFont="1" applyFill="1" applyBorder="1" applyAlignment="1" applyProtection="1">
      <alignment horizontal="center" vertical="center" wrapText="1"/>
    </xf>
    <xf numFmtId="0" fontId="32" fillId="63" borderId="3" xfId="0" applyFont="1" applyFill="1" applyBorder="1" applyAlignment="1" applyProtection="1">
      <alignment horizontal="center" vertical="center" wrapText="1"/>
    </xf>
    <xf numFmtId="0" fontId="32" fillId="63" borderId="29" xfId="0" applyFont="1" applyFill="1" applyBorder="1" applyAlignment="1" applyProtection="1">
      <alignment horizontal="center" vertical="center" wrapText="1"/>
    </xf>
    <xf numFmtId="0" fontId="32" fillId="63" borderId="96" xfId="0" applyFont="1" applyFill="1" applyBorder="1" applyAlignment="1" applyProtection="1">
      <alignment horizontal="center" vertical="center" wrapText="1"/>
    </xf>
    <xf numFmtId="0" fontId="32" fillId="63" borderId="8" xfId="0" applyFont="1" applyFill="1" applyBorder="1" applyAlignment="1" applyProtection="1">
      <alignment horizontal="center" vertical="center" wrapText="1"/>
    </xf>
    <xf numFmtId="0" fontId="36" fillId="61" borderId="89" xfId="0" applyFont="1" applyFill="1" applyBorder="1" applyAlignment="1" applyProtection="1">
      <alignment wrapText="1"/>
    </xf>
    <xf numFmtId="3" fontId="26" fillId="61" borderId="30" xfId="0" applyNumberFormat="1" applyFont="1" applyFill="1" applyBorder="1" applyAlignment="1" applyProtection="1">
      <alignment horizontal="center" wrapText="1"/>
    </xf>
    <xf numFmtId="3" fontId="26" fillId="61" borderId="86" xfId="0" applyNumberFormat="1" applyFont="1" applyFill="1" applyBorder="1" applyAlignment="1" applyProtection="1">
      <alignment horizontal="center" wrapText="1"/>
    </xf>
    <xf numFmtId="3" fontId="26" fillId="61" borderId="27" xfId="0" applyNumberFormat="1" applyFont="1" applyFill="1" applyBorder="1" applyAlignment="1" applyProtection="1">
      <alignment horizontal="center" wrapText="1"/>
    </xf>
    <xf numFmtId="3" fontId="26" fillId="61" borderId="38" xfId="0" applyNumberFormat="1" applyFont="1" applyFill="1" applyBorder="1" applyAlignment="1" applyProtection="1">
      <alignment horizontal="center" wrapText="1"/>
    </xf>
    <xf numFmtId="0" fontId="26" fillId="61" borderId="25" xfId="0" applyFont="1" applyFill="1" applyBorder="1" applyAlignment="1" applyProtection="1">
      <alignment horizontal="center" wrapText="1"/>
    </xf>
    <xf numFmtId="3" fontId="26" fillId="61" borderId="0" xfId="0" applyNumberFormat="1" applyFont="1" applyFill="1" applyBorder="1" applyAlignment="1" applyProtection="1">
      <alignment horizontal="center" wrapText="1"/>
    </xf>
    <xf numFmtId="3" fontId="26" fillId="61" borderId="18" xfId="0" applyNumberFormat="1" applyFont="1" applyFill="1" applyBorder="1" applyAlignment="1" applyProtection="1">
      <alignment horizontal="center" wrapText="1"/>
    </xf>
    <xf numFmtId="0" fontId="32" fillId="63" borderId="73" xfId="0" applyFont="1" applyFill="1" applyBorder="1" applyAlignment="1" applyProtection="1">
      <alignment wrapText="1"/>
    </xf>
    <xf numFmtId="3" fontId="32" fillId="63" borderId="33" xfId="0" applyNumberFormat="1" applyFont="1" applyFill="1" applyBorder="1" applyAlignment="1" applyProtection="1">
      <alignment horizontal="center" wrapText="1"/>
    </xf>
    <xf numFmtId="3" fontId="32" fillId="63" borderId="65" xfId="0" applyNumberFormat="1" applyFont="1" applyFill="1" applyBorder="1" applyAlignment="1" applyProtection="1">
      <alignment horizontal="center" wrapText="1"/>
    </xf>
    <xf numFmtId="3" fontId="32" fillId="63" borderId="68" xfId="0" applyNumberFormat="1" applyFont="1" applyFill="1" applyBorder="1" applyAlignment="1" applyProtection="1">
      <alignment horizontal="center" wrapText="1"/>
      <protection locked="0"/>
    </xf>
    <xf numFmtId="3" fontId="32" fillId="63" borderId="83" xfId="0" applyNumberFormat="1" applyFont="1" applyFill="1" applyBorder="1" applyAlignment="1" applyProtection="1">
      <alignment horizontal="center" wrapText="1"/>
    </xf>
    <xf numFmtId="3" fontId="32" fillId="63" borderId="68" xfId="0" applyNumberFormat="1" applyFont="1" applyFill="1" applyBorder="1" applyAlignment="1" applyProtection="1">
      <alignment horizontal="center" wrapText="1"/>
    </xf>
    <xf numFmtId="3" fontId="32" fillId="63" borderId="51" xfId="0" applyNumberFormat="1" applyFont="1" applyFill="1" applyBorder="1" applyAlignment="1" applyProtection="1">
      <alignment horizontal="center" wrapText="1"/>
    </xf>
    <xf numFmtId="0" fontId="36" fillId="61" borderId="2" xfId="0" applyFont="1" applyFill="1" applyBorder="1" applyAlignment="1" applyProtection="1">
      <alignment wrapText="1"/>
    </xf>
    <xf numFmtId="3" fontId="26" fillId="61" borderId="27" xfId="0" applyNumberFormat="1" applyFont="1" applyFill="1" applyBorder="1" applyAlignment="1" applyProtection="1">
      <alignment horizontal="center" wrapText="1"/>
      <protection locked="0"/>
    </xf>
    <xf numFmtId="3" fontId="36" fillId="61" borderId="25" xfId="0" applyNumberFormat="1" applyFont="1" applyFill="1" applyBorder="1" applyAlignment="1" applyProtection="1">
      <alignment horizontal="center" wrapText="1"/>
    </xf>
    <xf numFmtId="0" fontId="32" fillId="63" borderId="73" xfId="5" applyFont="1" applyFill="1" applyBorder="1" applyAlignment="1" applyProtection="1">
      <alignment vertical="center" wrapText="1"/>
    </xf>
    <xf numFmtId="0" fontId="32" fillId="63" borderId="99" xfId="0" applyFont="1" applyFill="1" applyBorder="1" applyAlignment="1" applyProtection="1">
      <alignment wrapText="1"/>
    </xf>
    <xf numFmtId="3" fontId="32" fillId="63" borderId="53" xfId="0" applyNumberFormat="1" applyFont="1" applyFill="1" applyBorder="1" applyAlignment="1" applyProtection="1">
      <alignment horizontal="center" wrapText="1"/>
    </xf>
    <xf numFmtId="3" fontId="32" fillId="63" borderId="94" xfId="0" applyNumberFormat="1" applyFont="1" applyFill="1" applyBorder="1" applyAlignment="1" applyProtection="1">
      <alignment horizontal="center" wrapText="1"/>
    </xf>
    <xf numFmtId="3" fontId="32" fillId="63" borderId="93" xfId="0" applyNumberFormat="1" applyFont="1" applyFill="1" applyBorder="1" applyAlignment="1" applyProtection="1">
      <alignment horizontal="center" wrapText="1"/>
    </xf>
    <xf numFmtId="3" fontId="32" fillId="63" borderId="93" xfId="0" applyNumberFormat="1" applyFont="1" applyFill="1" applyBorder="1" applyAlignment="1" applyProtection="1">
      <alignment horizontal="center" wrapText="1"/>
      <protection locked="0"/>
    </xf>
    <xf numFmtId="3" fontId="32" fillId="63" borderId="123" xfId="0" applyNumberFormat="1" applyFont="1" applyFill="1" applyBorder="1" applyAlignment="1" applyProtection="1">
      <alignment horizontal="center" wrapText="1"/>
    </xf>
    <xf numFmtId="3" fontId="32" fillId="63" borderId="97" xfId="0" applyNumberFormat="1" applyFont="1" applyFill="1" applyBorder="1" applyAlignment="1" applyProtection="1">
      <alignment horizontal="center" wrapText="1"/>
    </xf>
    <xf numFmtId="0" fontId="32" fillId="63" borderId="4" xfId="0" applyFont="1" applyFill="1" applyBorder="1" applyAlignment="1" applyProtection="1">
      <alignment wrapText="1"/>
    </xf>
    <xf numFmtId="3" fontId="32" fillId="63" borderId="21" xfId="0" applyNumberFormat="1" applyFont="1" applyFill="1" applyBorder="1" applyAlignment="1" applyProtection="1">
      <alignment horizontal="center" wrapText="1"/>
    </xf>
    <xf numFmtId="3" fontId="32" fillId="63" borderId="47" xfId="0" applyNumberFormat="1" applyFont="1" applyFill="1" applyBorder="1" applyAlignment="1" applyProtection="1">
      <alignment horizontal="center" wrapText="1"/>
    </xf>
    <xf numFmtId="3" fontId="32" fillId="63" borderId="28" xfId="0" applyNumberFormat="1" applyFont="1" applyFill="1" applyBorder="1" applyAlignment="1" applyProtection="1">
      <alignment horizontal="center" wrapText="1"/>
    </xf>
    <xf numFmtId="3" fontId="32" fillId="63" borderId="26" xfId="0" applyNumberFormat="1" applyFont="1" applyFill="1" applyBorder="1" applyAlignment="1" applyProtection="1">
      <alignment horizontal="center" wrapText="1"/>
    </xf>
    <xf numFmtId="3" fontId="32" fillId="63" borderId="5" xfId="0" applyNumberFormat="1" applyFont="1" applyFill="1" applyBorder="1" applyAlignment="1" applyProtection="1">
      <alignment horizontal="center" wrapText="1"/>
    </xf>
    <xf numFmtId="0" fontId="32" fillId="63" borderId="124" xfId="0" applyFont="1" applyFill="1" applyBorder="1" applyAlignment="1" applyProtection="1">
      <alignment horizontal="centerContinuous"/>
    </xf>
    <xf numFmtId="0" fontId="32" fillId="63" borderId="128" xfId="0" applyFont="1" applyFill="1" applyBorder="1" applyAlignment="1" applyProtection="1">
      <alignment horizontal="centerContinuous"/>
    </xf>
    <xf numFmtId="0" fontId="32" fillId="63" borderId="129" xfId="0" applyFont="1" applyFill="1" applyBorder="1" applyAlignment="1" applyProtection="1">
      <alignment horizontal="centerContinuous"/>
    </xf>
    <xf numFmtId="0" fontId="32" fillId="63" borderId="96" xfId="0" applyFont="1" applyFill="1" applyBorder="1" applyAlignment="1" applyProtection="1">
      <alignment horizontal="left" wrapText="1"/>
    </xf>
    <xf numFmtId="0" fontId="32" fillId="63" borderId="19" xfId="0" applyFont="1" applyFill="1" applyBorder="1" applyAlignment="1" applyProtection="1">
      <alignment horizontal="center" wrapText="1"/>
    </xf>
    <xf numFmtId="0" fontId="32" fillId="63" borderId="80" xfId="0" applyFont="1" applyFill="1" applyBorder="1" applyAlignment="1" applyProtection="1">
      <alignment horizontal="center" wrapText="1"/>
    </xf>
    <xf numFmtId="0" fontId="32" fillId="63" borderId="27" xfId="0" applyFont="1" applyFill="1" applyBorder="1" applyAlignment="1" applyProtection="1">
      <alignment horizontal="center" wrapText="1"/>
    </xf>
    <xf numFmtId="0" fontId="32" fillId="63" borderId="0" xfId="0" applyFont="1" applyFill="1" applyBorder="1" applyAlignment="1" applyProtection="1">
      <alignment horizontal="center" wrapText="1"/>
    </xf>
    <xf numFmtId="0" fontId="32" fillId="63" borderId="18" xfId="0" applyFont="1" applyFill="1" applyBorder="1" applyAlignment="1" applyProtection="1">
      <alignment horizontal="center" wrapText="1"/>
    </xf>
    <xf numFmtId="0" fontId="32" fillId="63" borderId="3" xfId="0" applyFont="1" applyFill="1" applyBorder="1" applyAlignment="1" applyProtection="1">
      <alignment horizontal="center" wrapText="1"/>
    </xf>
    <xf numFmtId="0" fontId="32" fillId="63" borderId="28" xfId="0" applyFont="1" applyFill="1" applyBorder="1" applyProtection="1"/>
    <xf numFmtId="0" fontId="32" fillId="63" borderId="21" xfId="0" applyFont="1" applyFill="1" applyBorder="1" applyAlignment="1" applyProtection="1">
      <alignment horizontal="center"/>
    </xf>
    <xf numFmtId="3" fontId="32" fillId="63" borderId="47" xfId="0" applyNumberFormat="1" applyFont="1" applyFill="1" applyBorder="1" applyAlignment="1" applyProtection="1">
      <alignment horizontal="center"/>
    </xf>
    <xf numFmtId="3" fontId="32" fillId="63" borderId="28" xfId="0" applyNumberFormat="1" applyFont="1" applyFill="1" applyBorder="1" applyAlignment="1" applyProtection="1">
      <alignment horizontal="center"/>
    </xf>
    <xf numFmtId="3" fontId="32" fillId="63" borderId="5" xfId="0" applyNumberFormat="1" applyFont="1" applyFill="1" applyBorder="1" applyAlignment="1" applyProtection="1">
      <alignment horizontal="center"/>
    </xf>
    <xf numFmtId="3" fontId="32" fillId="63" borderId="21" xfId="0" applyNumberFormat="1" applyFont="1" applyFill="1" applyBorder="1" applyAlignment="1" applyProtection="1">
      <alignment horizontal="center"/>
    </xf>
    <xf numFmtId="3" fontId="32" fillId="63" borderId="6" xfId="0" applyNumberFormat="1" applyFont="1" applyFill="1" applyBorder="1" applyAlignment="1" applyProtection="1">
      <alignment horizontal="center"/>
    </xf>
    <xf numFmtId="0" fontId="37" fillId="61" borderId="0" xfId="0" applyFont="1" applyFill="1" applyAlignment="1" applyProtection="1">
      <alignment horizontal="center"/>
    </xf>
    <xf numFmtId="0" fontId="32" fillId="63" borderId="64" xfId="0" applyFont="1" applyFill="1" applyBorder="1" applyAlignment="1" applyProtection="1">
      <alignment horizontal="centerContinuous" vertical="top" wrapText="1"/>
    </xf>
    <xf numFmtId="0" fontId="26" fillId="63" borderId="67" xfId="0" applyFont="1" applyFill="1" applyBorder="1" applyAlignment="1" applyProtection="1">
      <alignment horizontal="centerContinuous"/>
    </xf>
    <xf numFmtId="0" fontId="32" fillId="63" borderId="96" xfId="0" applyFont="1" applyFill="1" applyBorder="1" applyAlignment="1" applyProtection="1">
      <alignment horizontal="centerContinuous"/>
    </xf>
    <xf numFmtId="0" fontId="32" fillId="63" borderId="19" xfId="0" applyFont="1" applyFill="1" applyBorder="1" applyAlignment="1" applyProtection="1">
      <alignment horizontal="centerContinuous"/>
    </xf>
    <xf numFmtId="0" fontId="32" fillId="63" borderId="80" xfId="0" applyFont="1" applyFill="1" applyBorder="1" applyAlignment="1" applyProtection="1">
      <alignment horizontal="centerContinuous"/>
    </xf>
    <xf numFmtId="0" fontId="32" fillId="63" borderId="1" xfId="0" applyFont="1" applyFill="1" applyBorder="1" applyAlignment="1" applyProtection="1">
      <alignment vertical="center" wrapText="1"/>
    </xf>
    <xf numFmtId="0" fontId="32" fillId="63" borderId="85" xfId="0" applyFont="1" applyFill="1" applyBorder="1" applyAlignment="1" applyProtection="1">
      <alignment horizontal="center" wrapText="1"/>
    </xf>
    <xf numFmtId="0" fontId="32" fillId="63" borderId="86" xfId="0" applyFont="1" applyFill="1" applyBorder="1" applyAlignment="1" applyProtection="1">
      <alignment horizontal="center" vertical="center" wrapText="1"/>
    </xf>
    <xf numFmtId="0" fontId="32" fillId="63" borderId="85" xfId="0" applyFont="1" applyFill="1" applyBorder="1" applyAlignment="1" applyProtection="1">
      <alignment horizontal="center" vertical="center" wrapText="1"/>
    </xf>
    <xf numFmtId="0" fontId="32" fillId="63" borderId="31" xfId="0" applyFont="1" applyFill="1" applyBorder="1" applyAlignment="1" applyProtection="1">
      <alignment horizontal="center" vertical="center" wrapText="1"/>
    </xf>
    <xf numFmtId="0" fontId="32" fillId="63" borderId="96" xfId="0" applyFont="1" applyFill="1" applyBorder="1" applyAlignment="1" applyProtection="1">
      <alignment horizontal="center" wrapText="1"/>
    </xf>
    <xf numFmtId="0" fontId="32" fillId="63" borderId="37" xfId="0" applyFont="1" applyFill="1" applyBorder="1" applyAlignment="1" applyProtection="1">
      <alignment horizontal="center" vertical="center"/>
    </xf>
    <xf numFmtId="0" fontId="32" fillId="63" borderId="30" xfId="0" applyFont="1" applyFill="1" applyBorder="1" applyAlignment="1" applyProtection="1">
      <alignment horizontal="center" vertical="center"/>
    </xf>
    <xf numFmtId="0" fontId="32" fillId="63" borderId="86" xfId="0" applyFont="1" applyFill="1" applyBorder="1" applyAlignment="1" applyProtection="1">
      <alignment horizontal="center" vertical="center"/>
    </xf>
    <xf numFmtId="0" fontId="36" fillId="61" borderId="73" xfId="0" applyFont="1" applyFill="1" applyBorder="1" applyAlignment="1" applyProtection="1">
      <alignment wrapText="1"/>
    </xf>
    <xf numFmtId="0" fontId="26" fillId="61" borderId="51" xfId="0" applyFont="1" applyFill="1" applyBorder="1" applyAlignment="1" applyProtection="1">
      <alignment horizontal="center"/>
    </xf>
    <xf numFmtId="0" fontId="23" fillId="61" borderId="51" xfId="0" applyFont="1" applyFill="1" applyBorder="1" applyAlignment="1" applyProtection="1">
      <alignment horizontal="center"/>
    </xf>
    <xf numFmtId="0" fontId="26" fillId="61" borderId="81" xfId="0" applyFont="1" applyFill="1" applyBorder="1" applyAlignment="1" applyProtection="1">
      <alignment horizontal="center"/>
    </xf>
    <xf numFmtId="0" fontId="32" fillId="63" borderId="106" xfId="0" applyFont="1" applyFill="1" applyBorder="1" applyAlignment="1" applyProtection="1">
      <alignment horizontal="right"/>
    </xf>
    <xf numFmtId="0" fontId="23" fillId="63" borderId="105" xfId="0" applyFont="1" applyFill="1" applyBorder="1" applyAlignment="1" applyProtection="1">
      <alignment horizontal="center"/>
    </xf>
    <xf numFmtId="3" fontId="32" fillId="63" borderId="107" xfId="0" applyNumberFormat="1" applyFont="1" applyFill="1" applyBorder="1" applyAlignment="1" applyProtection="1">
      <alignment horizontal="center"/>
    </xf>
    <xf numFmtId="3" fontId="32" fillId="63" borderId="105" xfId="0" applyNumberFormat="1" applyFont="1" applyFill="1" applyBorder="1" applyAlignment="1" applyProtection="1">
      <alignment horizontal="center"/>
    </xf>
    <xf numFmtId="3" fontId="32" fillId="63" borderId="108" xfId="0" applyNumberFormat="1" applyFont="1" applyFill="1" applyBorder="1" applyAlignment="1" applyProtection="1">
      <alignment horizontal="center"/>
    </xf>
    <xf numFmtId="3" fontId="32" fillId="63" borderId="110" xfId="0" applyNumberFormat="1" applyFont="1" applyFill="1" applyBorder="1" applyAlignment="1" applyProtection="1">
      <alignment horizontal="center"/>
    </xf>
    <xf numFmtId="0" fontId="26" fillId="61" borderId="51" xfId="0" applyFont="1" applyFill="1" applyBorder="1" applyAlignment="1" applyProtection="1">
      <alignment horizontal="center"/>
      <protection locked="0"/>
    </xf>
    <xf numFmtId="0" fontId="32" fillId="63" borderId="106" xfId="0" applyFont="1" applyFill="1" applyBorder="1" applyAlignment="1" applyProtection="1">
      <alignment horizontal="right" wrapText="1"/>
    </xf>
    <xf numFmtId="0" fontId="32" fillId="63" borderId="106" xfId="0" applyFont="1" applyFill="1" applyBorder="1" applyAlignment="1" applyProtection="1">
      <alignment wrapText="1"/>
    </xf>
    <xf numFmtId="0" fontId="32" fillId="63" borderId="105" xfId="0" applyFont="1" applyFill="1" applyBorder="1" applyAlignment="1" applyProtection="1">
      <alignment horizontal="center"/>
    </xf>
    <xf numFmtId="0" fontId="32" fillId="63" borderId="22" xfId="0" applyFont="1" applyFill="1" applyBorder="1" applyAlignment="1" applyProtection="1">
      <alignment wrapText="1"/>
    </xf>
    <xf numFmtId="0" fontId="23" fillId="63" borderId="23" xfId="0" applyFont="1" applyFill="1" applyBorder="1" applyAlignment="1" applyProtection="1">
      <alignment horizontal="center"/>
    </xf>
    <xf numFmtId="3" fontId="23" fillId="63" borderId="23" xfId="0" applyNumberFormat="1" applyFont="1" applyFill="1" applyBorder="1" applyAlignment="1" applyProtection="1">
      <alignment horizontal="center"/>
    </xf>
    <xf numFmtId="3" fontId="23" fillId="63" borderId="82" xfId="0" applyNumberFormat="1" applyFont="1" applyFill="1" applyBorder="1" applyAlignment="1" applyProtection="1">
      <alignment horizontal="center"/>
    </xf>
    <xf numFmtId="0" fontId="32" fillId="63" borderId="99" xfId="0" applyFont="1" applyFill="1" applyBorder="1" applyAlignment="1" applyProtection="1">
      <alignment horizontal="left"/>
    </xf>
    <xf numFmtId="0" fontId="32" fillId="63" borderId="93" xfId="0" applyFont="1" applyFill="1" applyBorder="1" applyAlignment="1" applyProtection="1">
      <alignment horizontal="center"/>
    </xf>
    <xf numFmtId="3" fontId="32" fillId="63" borderId="94" xfId="0" applyNumberFormat="1" applyFont="1" applyFill="1" applyBorder="1" applyAlignment="1" applyProtection="1">
      <alignment horizontal="center"/>
    </xf>
    <xf numFmtId="3" fontId="32" fillId="63" borderId="93" xfId="0" applyNumberFormat="1" applyFont="1" applyFill="1" applyBorder="1" applyAlignment="1" applyProtection="1">
      <alignment horizontal="center"/>
    </xf>
    <xf numFmtId="3" fontId="32" fillId="63" borderId="92" xfId="0" applyNumberFormat="1" applyFont="1" applyFill="1" applyBorder="1" applyAlignment="1" applyProtection="1">
      <alignment horizontal="center"/>
    </xf>
    <xf numFmtId="3" fontId="32" fillId="63" borderId="109" xfId="0" applyNumberFormat="1" applyFont="1" applyFill="1" applyBorder="1" applyAlignment="1" applyProtection="1">
      <alignment horizontal="center"/>
    </xf>
    <xf numFmtId="0" fontId="32" fillId="63" borderId="2" xfId="0" applyFont="1" applyFill="1" applyBorder="1" applyAlignment="1" applyProtection="1">
      <alignment horizontal="left"/>
    </xf>
    <xf numFmtId="0" fontId="32" fillId="63" borderId="27" xfId="0" applyFont="1" applyFill="1" applyBorder="1" applyAlignment="1" applyProtection="1">
      <alignment horizontal="center"/>
    </xf>
    <xf numFmtId="3" fontId="32" fillId="63" borderId="38" xfId="0" applyNumberFormat="1" applyFont="1" applyFill="1" applyBorder="1" applyAlignment="1" applyProtection="1">
      <alignment horizontal="center"/>
    </xf>
    <xf numFmtId="3" fontId="32" fillId="63" borderId="15" xfId="0" applyNumberFormat="1" applyFont="1" applyFill="1" applyBorder="1" applyAlignment="1" applyProtection="1">
      <alignment horizontal="center"/>
    </xf>
    <xf numFmtId="3" fontId="32" fillId="63" borderId="27" xfId="0" applyNumberFormat="1" applyFont="1" applyFill="1" applyBorder="1" applyAlignment="1" applyProtection="1">
      <alignment horizontal="center"/>
    </xf>
    <xf numFmtId="3" fontId="32" fillId="63" borderId="7" xfId="0" applyNumberFormat="1" applyFont="1" applyFill="1" applyBorder="1" applyAlignment="1" applyProtection="1">
      <alignment horizontal="center"/>
    </xf>
    <xf numFmtId="3" fontId="32" fillId="63" borderId="18" xfId="0" applyNumberFormat="1" applyFont="1" applyFill="1" applyBorder="1" applyAlignment="1" applyProtection="1">
      <alignment horizontal="center"/>
    </xf>
    <xf numFmtId="0" fontId="32" fillId="63" borderId="4" xfId="0" applyFont="1" applyFill="1" applyBorder="1" applyAlignment="1" applyProtection="1">
      <alignment horizontal="left"/>
    </xf>
    <xf numFmtId="0" fontId="32" fillId="63" borderId="28" xfId="0" applyFont="1" applyFill="1" applyBorder="1" applyAlignment="1" applyProtection="1">
      <alignment horizontal="center"/>
    </xf>
    <xf numFmtId="3" fontId="32" fillId="63" borderId="98" xfId="0" applyNumberFormat="1" applyFont="1" applyFill="1" applyBorder="1" applyAlignment="1" applyProtection="1">
      <alignment horizontal="center"/>
    </xf>
    <xf numFmtId="3" fontId="32" fillId="63" borderId="101" xfId="0" applyNumberFormat="1" applyFont="1" applyFill="1" applyBorder="1" applyAlignment="1" applyProtection="1">
      <alignment horizontal="center"/>
    </xf>
    <xf numFmtId="0" fontId="32" fillId="63" borderId="100" xfId="0" applyFont="1" applyFill="1" applyBorder="1" applyAlignment="1" applyProtection="1">
      <alignment horizontal="center" wrapText="1"/>
    </xf>
    <xf numFmtId="0" fontId="32" fillId="63" borderId="85" xfId="0" applyFont="1" applyFill="1" applyBorder="1" applyAlignment="1" applyProtection="1">
      <alignment horizontal="center" vertical="center"/>
    </xf>
    <xf numFmtId="0" fontId="36" fillId="61" borderId="22" xfId="0" applyFont="1" applyFill="1" applyBorder="1" applyAlignment="1" applyProtection="1">
      <alignment wrapText="1"/>
    </xf>
    <xf numFmtId="0" fontId="26" fillId="61" borderId="23" xfId="0" applyFont="1" applyFill="1" applyBorder="1" applyAlignment="1" applyProtection="1">
      <alignment horizontal="center"/>
    </xf>
    <xf numFmtId="0" fontId="23" fillId="61" borderId="23" xfId="0" applyFont="1" applyFill="1" applyBorder="1" applyAlignment="1" applyProtection="1">
      <alignment horizontal="center"/>
    </xf>
    <xf numFmtId="0" fontId="26" fillId="61" borderId="82" xfId="0" applyFont="1" applyFill="1" applyBorder="1" applyAlignment="1" applyProtection="1">
      <alignment horizontal="center"/>
    </xf>
    <xf numFmtId="0" fontId="32" fillId="63" borderId="4" xfId="0" applyFont="1" applyFill="1" applyBorder="1" applyAlignment="1" applyProtection="1">
      <alignment horizontal="left" wrapText="1"/>
    </xf>
    <xf numFmtId="3" fontId="32" fillId="63" borderId="131" xfId="0" applyNumberFormat="1" applyFont="1" applyFill="1" applyBorder="1" applyAlignment="1" applyProtection="1">
      <alignment horizontal="center"/>
    </xf>
    <xf numFmtId="0" fontId="32" fillId="63" borderId="112" xfId="0" applyFont="1" applyFill="1" applyBorder="1" applyAlignment="1" applyProtection="1">
      <alignment horizontal="right"/>
    </xf>
    <xf numFmtId="0" fontId="23" fillId="63" borderId="111" xfId="0" applyFont="1" applyFill="1" applyBorder="1" applyAlignment="1" applyProtection="1">
      <alignment horizontal="center"/>
    </xf>
    <xf numFmtId="3" fontId="32" fillId="63" borderId="113" xfId="0" applyNumberFormat="1" applyFont="1" applyFill="1" applyBorder="1" applyAlignment="1" applyProtection="1">
      <alignment horizontal="center"/>
    </xf>
    <xf numFmtId="3" fontId="32" fillId="63" borderId="111" xfId="0" applyNumberFormat="1" applyFont="1" applyFill="1" applyBorder="1" applyAlignment="1" applyProtection="1">
      <alignment horizontal="center"/>
    </xf>
    <xf numFmtId="3" fontId="32" fillId="63" borderId="114" xfId="0" applyNumberFormat="1" applyFont="1" applyFill="1" applyBorder="1" applyAlignment="1" applyProtection="1">
      <alignment horizontal="center"/>
    </xf>
    <xf numFmtId="3" fontId="32" fillId="63" borderId="115" xfId="0" applyNumberFormat="1" applyFont="1" applyFill="1" applyBorder="1" applyAlignment="1" applyProtection="1">
      <alignment horizontal="center"/>
    </xf>
    <xf numFmtId="3" fontId="26" fillId="61" borderId="23" xfId="0" applyNumberFormat="1" applyFont="1" applyFill="1" applyBorder="1" applyAlignment="1" applyProtection="1">
      <alignment horizontal="center"/>
    </xf>
    <xf numFmtId="3" fontId="26" fillId="61" borderId="82" xfId="0" applyNumberFormat="1" applyFont="1" applyFill="1" applyBorder="1" applyAlignment="1" applyProtection="1">
      <alignment horizontal="center"/>
    </xf>
    <xf numFmtId="0" fontId="36" fillId="61" borderId="1" xfId="0" applyFont="1" applyFill="1" applyBorder="1" applyAlignment="1" applyProtection="1">
      <alignment wrapText="1"/>
    </xf>
    <xf numFmtId="0" fontId="26" fillId="61" borderId="8" xfId="0" applyFont="1" applyFill="1" applyBorder="1" applyAlignment="1" applyProtection="1">
      <alignment horizontal="center"/>
    </xf>
    <xf numFmtId="3" fontId="26" fillId="61" borderId="8" xfId="0" applyNumberFormat="1" applyFont="1" applyFill="1" applyBorder="1" applyAlignment="1" applyProtection="1">
      <alignment horizontal="center"/>
    </xf>
    <xf numFmtId="3" fontId="26" fillId="61" borderId="9" xfId="0" applyNumberFormat="1" applyFont="1" applyFill="1" applyBorder="1" applyAlignment="1" applyProtection="1">
      <alignment horizontal="center"/>
    </xf>
    <xf numFmtId="0" fontId="32" fillId="63" borderId="41" xfId="0" applyFont="1" applyFill="1" applyBorder="1" applyAlignment="1" applyProtection="1">
      <alignment horizontal="right"/>
    </xf>
    <xf numFmtId="0" fontId="23" fillId="63" borderId="116" xfId="0" applyFont="1" applyFill="1" applyBorder="1" applyAlignment="1" applyProtection="1">
      <alignment horizontal="center"/>
    </xf>
    <xf numFmtId="3" fontId="32" fillId="63" borderId="117" xfId="0" applyNumberFormat="1" applyFont="1" applyFill="1" applyBorder="1" applyAlignment="1" applyProtection="1">
      <alignment horizontal="center"/>
    </xf>
    <xf numFmtId="0" fontId="23" fillId="63" borderId="13" xfId="0" applyFont="1" applyFill="1" applyBorder="1" applyAlignment="1" applyProtection="1">
      <alignment horizontal="center"/>
    </xf>
    <xf numFmtId="3" fontId="32" fillId="63" borderId="12" xfId="0" applyNumberFormat="1" applyFont="1" applyFill="1" applyBorder="1" applyAlignment="1" applyProtection="1">
      <alignment horizontal="center"/>
    </xf>
    <xf numFmtId="3" fontId="32" fillId="63" borderId="13" xfId="0" applyNumberFormat="1" applyFont="1" applyFill="1" applyBorder="1" applyAlignment="1" applyProtection="1">
      <alignment horizontal="center"/>
    </xf>
    <xf numFmtId="0" fontId="32" fillId="63" borderId="132" xfId="0" applyFont="1" applyFill="1" applyBorder="1" applyAlignment="1" applyProtection="1">
      <alignment horizontal="left"/>
    </xf>
    <xf numFmtId="0" fontId="32" fillId="63" borderId="118" xfId="0" applyFont="1" applyFill="1" applyBorder="1" applyAlignment="1" applyProtection="1">
      <alignment horizontal="center"/>
    </xf>
    <xf numFmtId="3" fontId="32" fillId="63" borderId="43" xfId="0" applyNumberFormat="1" applyFont="1" applyFill="1" applyBorder="1" applyAlignment="1" applyProtection="1">
      <alignment horizontal="center"/>
    </xf>
    <xf numFmtId="3" fontId="32" fillId="63" borderId="118" xfId="0" applyNumberFormat="1" applyFont="1" applyFill="1" applyBorder="1" applyAlignment="1" applyProtection="1">
      <alignment horizontal="center"/>
    </xf>
    <xf numFmtId="3" fontId="32" fillId="63" borderId="42" xfId="0" applyNumberFormat="1" applyFont="1" applyFill="1" applyBorder="1" applyAlignment="1" applyProtection="1">
      <alignment horizontal="center"/>
    </xf>
    <xf numFmtId="0" fontId="32" fillId="63" borderId="44" xfId="0" applyFont="1" applyFill="1" applyBorder="1" applyAlignment="1" applyProtection="1">
      <alignment horizontal="left" wrapText="1" indent="2"/>
    </xf>
    <xf numFmtId="0" fontId="32" fillId="63" borderId="76" xfId="0" applyFont="1" applyFill="1" applyBorder="1" applyAlignment="1" applyProtection="1">
      <alignment horizontal="center"/>
    </xf>
    <xf numFmtId="3" fontId="32" fillId="63" borderId="40" xfId="0" applyNumberFormat="1" applyFont="1" applyFill="1" applyBorder="1" applyAlignment="1" applyProtection="1">
      <alignment horizontal="center"/>
    </xf>
    <xf numFmtId="3" fontId="32" fillId="63" borderId="35" xfId="0" applyNumberFormat="1" applyFont="1" applyFill="1" applyBorder="1" applyAlignment="1" applyProtection="1">
      <alignment horizontal="center"/>
    </xf>
    <xf numFmtId="0" fontId="32" fillId="63" borderId="70" xfId="0" applyFont="1" applyFill="1" applyBorder="1" applyAlignment="1" applyProtection="1">
      <alignment horizontal="left" wrapText="1" indent="2"/>
    </xf>
    <xf numFmtId="0" fontId="32" fillId="63" borderId="69" xfId="0" applyFont="1" applyFill="1" applyBorder="1" applyAlignment="1" applyProtection="1">
      <alignment horizontal="center"/>
    </xf>
    <xf numFmtId="0" fontId="32" fillId="63" borderId="64" xfId="0" applyFont="1" applyFill="1" applyBorder="1" applyAlignment="1" applyProtection="1">
      <alignment horizontal="centerContinuous" vertical="center"/>
    </xf>
    <xf numFmtId="0" fontId="32" fillId="63" borderId="74" xfId="0" applyFont="1" applyFill="1" applyBorder="1" applyAlignment="1" applyProtection="1">
      <alignment horizontal="centerContinuous" vertical="center"/>
    </xf>
    <xf numFmtId="0" fontId="32" fillId="63" borderId="67" xfId="0" applyFont="1" applyFill="1" applyBorder="1" applyAlignment="1" applyProtection="1">
      <alignment horizontal="centerContinuous" vertical="center"/>
    </xf>
    <xf numFmtId="0" fontId="32" fillId="63" borderId="34" xfId="0" applyFont="1" applyFill="1" applyBorder="1" applyProtection="1"/>
    <xf numFmtId="0" fontId="32" fillId="63" borderId="64" xfId="0" applyFont="1" applyFill="1" applyBorder="1" applyAlignment="1" applyProtection="1">
      <alignment horizontal="center" vertical="center" wrapText="1"/>
    </xf>
    <xf numFmtId="0" fontId="32" fillId="63" borderId="67" xfId="0" applyFont="1" applyFill="1" applyBorder="1" applyAlignment="1" applyProtection="1">
      <alignment horizontal="center" vertical="center" wrapText="1"/>
    </xf>
    <xf numFmtId="0" fontId="26" fillId="61" borderId="65" xfId="0" applyFont="1" applyFill="1" applyBorder="1" applyAlignment="1" applyProtection="1">
      <alignment horizontal="center" vertical="center"/>
    </xf>
    <xf numFmtId="3" fontId="26" fillId="61" borderId="73" xfId="0" applyNumberFormat="1" applyFont="1" applyFill="1" applyBorder="1" applyAlignment="1" applyProtection="1">
      <alignment horizontal="center" vertical="center"/>
    </xf>
    <xf numFmtId="3" fontId="26" fillId="61" borderId="81" xfId="0" applyNumberFormat="1" applyFont="1" applyFill="1" applyBorder="1" applyAlignment="1" applyProtection="1">
      <alignment horizontal="center" vertical="center"/>
    </xf>
    <xf numFmtId="3" fontId="26" fillId="61" borderId="51" xfId="0" applyNumberFormat="1" applyFont="1" applyFill="1" applyBorder="1" applyAlignment="1" applyProtection="1">
      <alignment horizontal="center" vertical="center"/>
    </xf>
    <xf numFmtId="0" fontId="26" fillId="61" borderId="34" xfId="0" applyFont="1" applyFill="1" applyBorder="1" applyProtection="1"/>
    <xf numFmtId="0" fontId="26" fillId="61" borderId="73" xfId="0" applyFont="1" applyFill="1" applyBorder="1" applyAlignment="1" applyProtection="1">
      <alignment horizontal="center" vertical="center"/>
    </xf>
    <xf numFmtId="3" fontId="26" fillId="61" borderId="81" xfId="0" applyNumberFormat="1" applyFont="1" applyFill="1" applyBorder="1" applyAlignment="1" applyProtection="1">
      <alignment horizontal="center"/>
    </xf>
    <xf numFmtId="3" fontId="36" fillId="61" borderId="81" xfId="0" applyNumberFormat="1" applyFont="1" applyFill="1" applyBorder="1" applyAlignment="1" applyProtection="1">
      <alignment horizontal="center" vertical="center"/>
    </xf>
    <xf numFmtId="0" fontId="32" fillId="63" borderId="36" xfId="0" applyFont="1" applyFill="1" applyBorder="1" applyAlignment="1" applyProtection="1">
      <alignment horizontal="left"/>
    </xf>
    <xf numFmtId="0" fontId="32" fillId="63" borderId="96" xfId="0" applyFont="1" applyFill="1" applyBorder="1" applyAlignment="1" applyProtection="1">
      <alignment horizontal="centerContinuous" vertical="top" wrapText="1"/>
    </xf>
    <xf numFmtId="0" fontId="26" fillId="63" borderId="80" xfId="0" applyFont="1" applyFill="1" applyBorder="1" applyAlignment="1" applyProtection="1">
      <alignment horizontal="centerContinuous"/>
    </xf>
    <xf numFmtId="0" fontId="32" fillId="63" borderId="96" xfId="0" applyFont="1" applyFill="1" applyBorder="1" applyAlignment="1" applyProtection="1">
      <alignment horizontal="centerContinuous" vertical="center"/>
    </xf>
    <xf numFmtId="0" fontId="32" fillId="63" borderId="19" xfId="0" applyFont="1" applyFill="1" applyBorder="1" applyAlignment="1" applyProtection="1">
      <alignment horizontal="centerContinuous" vertical="center"/>
    </xf>
    <xf numFmtId="0" fontId="32" fillId="63" borderId="80" xfId="0" applyFont="1" applyFill="1" applyBorder="1" applyAlignment="1" applyProtection="1">
      <alignment horizontal="centerContinuous" vertical="center"/>
    </xf>
    <xf numFmtId="0" fontId="32" fillId="63" borderId="30" xfId="0" applyFont="1" applyFill="1" applyBorder="1" applyAlignment="1" applyProtection="1">
      <alignment horizontal="center" wrapText="1"/>
    </xf>
    <xf numFmtId="0" fontId="32" fillId="63" borderId="86" xfId="0" applyFont="1" applyFill="1" applyBorder="1" applyAlignment="1" applyProtection="1">
      <alignment horizontal="center" wrapText="1"/>
    </xf>
    <xf numFmtId="0" fontId="26" fillId="61" borderId="65" xfId="0" applyFont="1" applyFill="1" applyBorder="1" applyAlignment="1" applyProtection="1">
      <alignment horizontal="left" vertical="center"/>
    </xf>
    <xf numFmtId="0" fontId="32" fillId="63" borderId="1" xfId="0" applyFont="1" applyFill="1" applyBorder="1" applyProtection="1"/>
    <xf numFmtId="0" fontId="32" fillId="63" borderId="8" xfId="0" applyFont="1" applyFill="1" applyBorder="1" applyProtection="1"/>
    <xf numFmtId="0" fontId="32" fillId="63" borderId="1" xfId="0" applyFont="1" applyFill="1" applyBorder="1" applyAlignment="1" applyProtection="1">
      <alignment horizontal="center" wrapText="1"/>
    </xf>
    <xf numFmtId="0" fontId="32" fillId="63" borderId="102" xfId="0" applyFont="1" applyFill="1" applyBorder="1" applyAlignment="1" applyProtection="1">
      <alignment horizontal="centerContinuous" vertical="center"/>
    </xf>
    <xf numFmtId="0" fontId="32" fillId="63" borderId="2" xfId="0" applyFont="1" applyFill="1" applyBorder="1" applyProtection="1"/>
    <xf numFmtId="0" fontId="32" fillId="63" borderId="0" xfId="0" applyFont="1" applyFill="1" applyBorder="1" applyProtection="1"/>
    <xf numFmtId="0" fontId="32" fillId="63" borderId="2" xfId="0" applyFont="1" applyFill="1" applyBorder="1" applyAlignment="1" applyProtection="1">
      <alignment horizontal="center" wrapText="1"/>
    </xf>
    <xf numFmtId="0" fontId="32" fillId="63" borderId="38" xfId="0" applyFont="1" applyFill="1" applyBorder="1" applyAlignment="1" applyProtection="1">
      <alignment horizontal="center" wrapText="1"/>
    </xf>
    <xf numFmtId="0" fontId="32" fillId="63" borderId="37" xfId="0" applyFont="1" applyFill="1" applyBorder="1" applyAlignment="1" applyProtection="1">
      <alignment horizontal="center" wrapText="1"/>
    </xf>
    <xf numFmtId="3" fontId="32" fillId="63" borderId="70" xfId="0" applyNumberFormat="1" applyFont="1" applyFill="1" applyBorder="1" applyAlignment="1" applyProtection="1">
      <alignment horizontal="left"/>
    </xf>
    <xf numFmtId="3" fontId="32" fillId="63" borderId="71" xfId="0" applyNumberFormat="1" applyFont="1" applyFill="1" applyBorder="1" applyAlignment="1" applyProtection="1">
      <alignment horizontal="center"/>
    </xf>
    <xf numFmtId="3" fontId="32" fillId="63" borderId="70" xfId="0" applyNumberFormat="1" applyFont="1" applyFill="1" applyBorder="1" applyAlignment="1" applyProtection="1">
      <alignment horizontal="center"/>
    </xf>
    <xf numFmtId="3" fontId="32" fillId="63" borderId="103" xfId="0" applyNumberFormat="1" applyFont="1" applyFill="1" applyBorder="1" applyAlignment="1" applyProtection="1">
      <alignment horizontal="center"/>
    </xf>
    <xf numFmtId="0" fontId="32" fillId="63" borderId="4" xfId="0" applyFont="1" applyFill="1" applyBorder="1" applyAlignment="1" applyProtection="1">
      <alignment horizontal="right"/>
    </xf>
    <xf numFmtId="0" fontId="23" fillId="63" borderId="28" xfId="0" applyFont="1" applyFill="1" applyBorder="1" applyAlignment="1" applyProtection="1">
      <alignment horizontal="center"/>
    </xf>
    <xf numFmtId="3" fontId="32" fillId="63" borderId="130" xfId="0" applyNumberFormat="1" applyFont="1" applyFill="1" applyBorder="1" applyAlignment="1" applyProtection="1">
      <alignment horizontal="center"/>
    </xf>
    <xf numFmtId="0" fontId="32" fillId="63" borderId="30" xfId="0" applyFont="1" applyFill="1" applyBorder="1" applyAlignment="1" applyProtection="1">
      <alignment horizontal="left" vertical="center"/>
    </xf>
    <xf numFmtId="0" fontId="32" fillId="63" borderId="34" xfId="0" applyFont="1" applyFill="1" applyBorder="1" applyAlignment="1" applyProtection="1">
      <alignment horizontal="left" vertical="center"/>
    </xf>
    <xf numFmtId="0" fontId="32" fillId="63" borderId="52" xfId="0" applyFont="1" applyFill="1" applyBorder="1" applyAlignment="1" applyProtection="1">
      <alignment horizontal="left" vertical="center"/>
    </xf>
    <xf numFmtId="0" fontId="32" fillId="63" borderId="51" xfId="0" applyFont="1" applyFill="1" applyBorder="1" applyAlignment="1" applyProtection="1">
      <alignment horizontal="left" vertical="center"/>
    </xf>
    <xf numFmtId="0" fontId="22" fillId="63" borderId="0" xfId="0" applyFont="1" applyFill="1" applyAlignment="1">
      <alignment horizontal="left"/>
    </xf>
    <xf numFmtId="0" fontId="23" fillId="63" borderId="0" xfId="0" applyFont="1" applyFill="1" applyAlignment="1">
      <alignment horizontal="center"/>
    </xf>
    <xf numFmtId="0" fontId="24" fillId="61" borderId="0" xfId="0" applyFont="1" applyFill="1" applyAlignment="1">
      <alignment horizontal="left"/>
    </xf>
    <xf numFmtId="0" fontId="25" fillId="61" borderId="0" xfId="0" applyFont="1" applyFill="1" applyAlignment="1">
      <alignment horizontal="center"/>
    </xf>
    <xf numFmtId="0" fontId="81" fillId="61" borderId="0" xfId="0" applyFont="1" applyFill="1" applyAlignment="1">
      <alignment vertical="top"/>
    </xf>
    <xf numFmtId="0" fontId="53" fillId="61" borderId="0" xfId="0" applyFont="1" applyFill="1" applyAlignment="1">
      <alignment horizontal="right"/>
    </xf>
    <xf numFmtId="0" fontId="0" fillId="61" borderId="0" xfId="0" applyFill="1" applyBorder="1" applyAlignment="1">
      <alignment horizontal="left"/>
    </xf>
    <xf numFmtId="0" fontId="0" fillId="61" borderId="0" xfId="0" applyFill="1" applyBorder="1"/>
    <xf numFmtId="0" fontId="81" fillId="61" borderId="0" xfId="0" applyFont="1" applyFill="1"/>
    <xf numFmtId="0" fontId="12" fillId="52" borderId="34" xfId="0" applyFont="1" applyFill="1" applyBorder="1"/>
    <xf numFmtId="0" fontId="0" fillId="52" borderId="51" xfId="0" applyFill="1" applyBorder="1"/>
    <xf numFmtId="0" fontId="0" fillId="52" borderId="52" xfId="0" applyFill="1" applyBorder="1"/>
    <xf numFmtId="0" fontId="12" fillId="52" borderId="34" xfId="0" applyFont="1" applyFill="1" applyBorder="1" applyAlignment="1">
      <alignment horizontal="centerContinuous"/>
    </xf>
    <xf numFmtId="0" fontId="17" fillId="52" borderId="51" xfId="0" applyFont="1" applyFill="1" applyBorder="1" applyAlignment="1">
      <alignment horizontal="centerContinuous" wrapText="1"/>
    </xf>
    <xf numFmtId="0" fontId="17" fillId="52" borderId="52" xfId="0" applyFont="1" applyFill="1" applyBorder="1" applyAlignment="1">
      <alignment horizontal="centerContinuous" wrapText="1"/>
    </xf>
    <xf numFmtId="0" fontId="0" fillId="52" borderId="51" xfId="0" applyFill="1" applyBorder="1" applyAlignment="1">
      <alignment horizontal="centerContinuous"/>
    </xf>
    <xf numFmtId="0" fontId="0" fillId="52" borderId="52" xfId="0" applyFill="1" applyBorder="1" applyAlignment="1">
      <alignment horizontal="centerContinuous"/>
    </xf>
    <xf numFmtId="0" fontId="81" fillId="61" borderId="0" xfId="0" applyFont="1" applyFill="1" applyAlignment="1">
      <alignment horizontal="left"/>
    </xf>
    <xf numFmtId="0" fontId="85" fillId="61" borderId="0" xfId="0" applyFont="1" applyFill="1" applyAlignment="1">
      <alignment horizontal="right" wrapText="1"/>
    </xf>
    <xf numFmtId="0" fontId="85" fillId="61" borderId="0" xfId="0" applyFont="1" applyFill="1" applyBorder="1" applyAlignment="1">
      <alignment horizontal="right" wrapText="1"/>
    </xf>
    <xf numFmtId="0" fontId="11" fillId="52" borderId="0" xfId="0" applyFont="1" applyFill="1" applyBorder="1" applyAlignment="1">
      <alignment horizontal="center" wrapText="1"/>
    </xf>
    <xf numFmtId="0" fontId="17" fillId="52" borderId="34" xfId="0" applyFont="1" applyFill="1" applyBorder="1" applyAlignment="1">
      <alignment horizontal="left"/>
    </xf>
    <xf numFmtId="0" fontId="17" fillId="52" borderId="51" xfId="0" applyFont="1" applyFill="1" applyBorder="1" applyAlignment="1">
      <alignment horizontal="center" wrapText="1"/>
    </xf>
    <xf numFmtId="0" fontId="17" fillId="52" borderId="52" xfId="0" applyFont="1" applyFill="1" applyBorder="1" applyAlignment="1">
      <alignment horizontal="center" wrapText="1"/>
    </xf>
    <xf numFmtId="0" fontId="17" fillId="52" borderId="51" xfId="0" applyFont="1" applyFill="1" applyBorder="1" applyAlignment="1">
      <alignment horizontal="left" wrapText="1"/>
    </xf>
    <xf numFmtId="0" fontId="17" fillId="52" borderId="52" xfId="0" applyFont="1" applyFill="1" applyBorder="1" applyAlignment="1">
      <alignment horizontal="left" wrapText="1"/>
    </xf>
    <xf numFmtId="0" fontId="17" fillId="52" borderId="33" xfId="0" applyFont="1" applyFill="1" applyBorder="1" applyAlignment="1">
      <alignment horizontal="center" wrapText="1"/>
    </xf>
    <xf numFmtId="0" fontId="17" fillId="52" borderId="34" xfId="0" applyFont="1" applyFill="1" applyBorder="1" applyAlignment="1">
      <alignment horizontal="center"/>
    </xf>
    <xf numFmtId="0" fontId="11" fillId="61" borderId="0" xfId="0" applyFont="1" applyFill="1" applyBorder="1" applyAlignment="1">
      <alignment horizontal="center"/>
    </xf>
    <xf numFmtId="3" fontId="0" fillId="61" borderId="0" xfId="0" applyNumberFormat="1" applyFill="1" applyBorder="1" applyAlignment="1">
      <alignment horizontal="center"/>
    </xf>
    <xf numFmtId="0" fontId="11" fillId="52" borderId="33" xfId="0" applyFont="1" applyFill="1" applyBorder="1" applyAlignment="1">
      <alignment horizontal="centerContinuous" wrapText="1"/>
    </xf>
    <xf numFmtId="0" fontId="11" fillId="52" borderId="33" xfId="0" applyFont="1" applyFill="1" applyBorder="1" applyAlignment="1">
      <alignment horizontal="center" wrapText="1"/>
    </xf>
    <xf numFmtId="0" fontId="22" fillId="63" borderId="0" xfId="0" applyFont="1" applyFill="1" applyBorder="1" applyAlignment="1">
      <alignment horizontal="left"/>
    </xf>
    <xf numFmtId="0" fontId="23" fillId="63" borderId="0" xfId="0" applyFont="1" applyFill="1" applyBorder="1" applyAlignment="1">
      <alignment horizontal="center"/>
    </xf>
    <xf numFmtId="0" fontId="23" fillId="63" borderId="0" xfId="0" applyFont="1" applyFill="1" applyBorder="1"/>
    <xf numFmtId="14" fontId="44" fillId="0" borderId="0" xfId="0" applyNumberFormat="1" applyFont="1" applyBorder="1" applyAlignment="1">
      <alignment horizontal="left"/>
    </xf>
    <xf numFmtId="3" fontId="25" fillId="0" borderId="0" xfId="0" applyNumberFormat="1" applyFont="1" applyFill="1"/>
    <xf numFmtId="0" fontId="51" fillId="9" borderId="0" xfId="0" applyFont="1" applyFill="1" applyAlignment="1" applyProtection="1">
      <alignment horizontal="left" vertical="top" wrapText="1"/>
    </xf>
    <xf numFmtId="0" fontId="43" fillId="9" borderId="8" xfId="0" applyFont="1" applyFill="1" applyBorder="1" applyAlignment="1" applyProtection="1">
      <alignment horizontal="left" wrapText="1"/>
    </xf>
    <xf numFmtId="0" fontId="43" fillId="9" borderId="0" xfId="0" applyFont="1" applyFill="1" applyAlignment="1" applyProtection="1">
      <alignment horizontal="left" wrapText="1"/>
    </xf>
    <xf numFmtId="0" fontId="51" fillId="9" borderId="0" xfId="0" applyFont="1" applyFill="1" applyAlignment="1" applyProtection="1">
      <alignment horizontal="left" wrapText="1"/>
    </xf>
    <xf numFmtId="0" fontId="43" fillId="9" borderId="34" xfId="0" applyFont="1" applyFill="1" applyBorder="1" applyAlignment="1" applyProtection="1">
      <alignment horizontal="left"/>
    </xf>
    <xf numFmtId="0" fontId="43" fillId="9" borderId="51" xfId="0" applyFont="1" applyFill="1" applyBorder="1" applyAlignment="1" applyProtection="1">
      <alignment horizontal="left"/>
    </xf>
    <xf numFmtId="0" fontId="43" fillId="9" borderId="81" xfId="0" applyFont="1" applyFill="1" applyBorder="1" applyAlignment="1" applyProtection="1">
      <alignment horizontal="left"/>
    </xf>
    <xf numFmtId="0" fontId="43" fillId="9" borderId="34" xfId="0" applyFont="1" applyFill="1" applyBorder="1" applyAlignment="1" applyProtection="1">
      <alignment horizontal="left" wrapText="1"/>
    </xf>
    <xf numFmtId="0" fontId="43" fillId="9" borderId="51" xfId="0" applyFont="1" applyFill="1" applyBorder="1" applyAlignment="1" applyProtection="1">
      <alignment horizontal="left" wrapText="1"/>
    </xf>
    <xf numFmtId="0" fontId="43" fillId="9" borderId="81" xfId="0" applyFont="1" applyFill="1" applyBorder="1" applyAlignment="1" applyProtection="1">
      <alignment horizontal="left" wrapText="1"/>
    </xf>
    <xf numFmtId="0" fontId="43" fillId="9" borderId="79" xfId="0" applyFont="1" applyFill="1" applyBorder="1" applyAlignment="1" applyProtection="1">
      <alignment horizontal="left" wrapText="1"/>
    </xf>
    <xf numFmtId="0" fontId="43" fillId="9" borderId="71" xfId="0" applyFont="1" applyFill="1" applyBorder="1" applyAlignment="1" applyProtection="1">
      <alignment horizontal="left" wrapText="1"/>
    </xf>
    <xf numFmtId="0" fontId="43" fillId="9" borderId="72" xfId="0" applyFont="1" applyFill="1" applyBorder="1" applyAlignment="1" applyProtection="1">
      <alignment horizontal="left" wrapText="1"/>
    </xf>
    <xf numFmtId="0" fontId="80" fillId="63" borderId="74" xfId="0" applyFont="1" applyFill="1" applyBorder="1" applyAlignment="1" applyProtection="1">
      <alignment horizontal="center"/>
    </xf>
    <xf numFmtId="0" fontId="80" fillId="63" borderId="67" xfId="0" applyFont="1" applyFill="1" applyBorder="1" applyAlignment="1" applyProtection="1">
      <alignment horizontal="center"/>
    </xf>
    <xf numFmtId="0" fontId="101" fillId="63" borderId="64" xfId="0" applyFont="1" applyFill="1" applyBorder="1" applyAlignment="1">
      <alignment horizontal="center"/>
    </xf>
    <xf numFmtId="0" fontId="101" fillId="63" borderId="19" xfId="0" applyFont="1" applyFill="1" applyBorder="1" applyAlignment="1">
      <alignment horizontal="center"/>
    </xf>
    <xf numFmtId="0" fontId="101" fillId="63" borderId="80" xfId="0" applyFont="1" applyFill="1" applyBorder="1" applyAlignment="1">
      <alignment horizontal="center"/>
    </xf>
    <xf numFmtId="0" fontId="36" fillId="10" borderId="28" xfId="0" applyFont="1" applyFill="1" applyBorder="1" applyAlignment="1" applyProtection="1">
      <alignment horizontal="left"/>
    </xf>
    <xf numFmtId="0" fontId="36" fillId="10" borderId="21" xfId="0" applyFont="1" applyFill="1" applyBorder="1" applyAlignment="1" applyProtection="1">
      <alignment horizontal="left"/>
    </xf>
    <xf numFmtId="3" fontId="36" fillId="10" borderId="21" xfId="0" applyNumberFormat="1" applyFont="1" applyFill="1" applyBorder="1" applyAlignment="1" applyProtection="1">
      <alignment horizontal="center"/>
    </xf>
    <xf numFmtId="3" fontId="36" fillId="10" borderId="47" xfId="0" applyNumberFormat="1" applyFont="1" applyFill="1" applyBorder="1" applyAlignment="1" applyProtection="1">
      <alignment horizontal="center"/>
    </xf>
    <xf numFmtId="0" fontId="26" fillId="9" borderId="73" xfId="0" applyFont="1" applyFill="1" applyBorder="1" applyAlignment="1" applyProtection="1">
      <alignment horizontal="left"/>
    </xf>
    <xf numFmtId="0" fontId="26" fillId="9" borderId="51" xfId="0" applyFont="1" applyFill="1" applyBorder="1" applyAlignment="1" applyProtection="1">
      <alignment horizontal="left"/>
    </xf>
    <xf numFmtId="0" fontId="26" fillId="9" borderId="52" xfId="0" applyFont="1" applyFill="1" applyBorder="1" applyAlignment="1" applyProtection="1">
      <alignment horizontal="left"/>
    </xf>
    <xf numFmtId="3" fontId="26" fillId="49" borderId="34" xfId="0" applyNumberFormat="1" applyFont="1" applyFill="1" applyBorder="1" applyAlignment="1" applyProtection="1">
      <alignment horizontal="center"/>
      <protection locked="0"/>
    </xf>
    <xf numFmtId="3" fontId="26" fillId="49" borderId="81" xfId="0" applyNumberFormat="1" applyFont="1" applyFill="1" applyBorder="1" applyAlignment="1" applyProtection="1">
      <alignment horizontal="center"/>
      <protection locked="0"/>
    </xf>
    <xf numFmtId="0" fontId="26" fillId="49" borderId="34" xfId="0" applyNumberFormat="1" applyFont="1" applyFill="1" applyBorder="1" applyAlignment="1" applyProtection="1">
      <alignment horizontal="center"/>
      <protection locked="0"/>
    </xf>
    <xf numFmtId="0" fontId="26" fillId="49" borderId="81" xfId="0" applyNumberFormat="1" applyFont="1" applyFill="1" applyBorder="1" applyAlignment="1" applyProtection="1">
      <alignment horizontal="center"/>
      <protection locked="0"/>
    </xf>
    <xf numFmtId="0" fontId="26" fillId="49" borderId="99" xfId="0" applyFont="1" applyFill="1" applyBorder="1" applyAlignment="1" applyProtection="1">
      <alignment horizontal="left"/>
      <protection locked="0"/>
    </xf>
    <xf numFmtId="0" fontId="26" fillId="49" borderId="97" xfId="0" applyFont="1" applyFill="1" applyBorder="1" applyAlignment="1" applyProtection="1">
      <alignment horizontal="left"/>
      <protection locked="0"/>
    </xf>
    <xf numFmtId="0" fontId="26" fillId="49" borderId="92" xfId="0" applyFont="1" applyFill="1" applyBorder="1" applyAlignment="1" applyProtection="1">
      <alignment horizontal="left"/>
      <protection locked="0"/>
    </xf>
    <xf numFmtId="3" fontId="26" fillId="49" borderId="91" xfId="0" applyNumberFormat="1" applyFont="1" applyFill="1" applyBorder="1" applyAlignment="1" applyProtection="1">
      <alignment horizontal="center"/>
      <protection locked="0"/>
    </xf>
    <xf numFmtId="3" fontId="26" fillId="49" borderId="109" xfId="0" applyNumberFormat="1" applyFont="1" applyFill="1" applyBorder="1" applyAlignment="1" applyProtection="1">
      <alignment horizontal="center"/>
      <protection locked="0"/>
    </xf>
    <xf numFmtId="0" fontId="36" fillId="10" borderId="4" xfId="0" applyFont="1" applyFill="1" applyBorder="1" applyAlignment="1" applyProtection="1">
      <alignment horizontal="left"/>
    </xf>
    <xf numFmtId="0" fontId="36" fillId="10" borderId="5" xfId="0" applyFont="1" applyFill="1" applyBorder="1" applyAlignment="1" applyProtection="1">
      <alignment horizontal="left"/>
    </xf>
    <xf numFmtId="0" fontId="36" fillId="10" borderId="101" xfId="0" applyFont="1" applyFill="1" applyBorder="1" applyAlignment="1" applyProtection="1">
      <alignment horizontal="left"/>
    </xf>
    <xf numFmtId="3" fontId="36" fillId="10" borderId="98" xfId="0" applyNumberFormat="1" applyFont="1" applyFill="1" applyBorder="1" applyAlignment="1" applyProtection="1">
      <alignment horizontal="center"/>
    </xf>
    <xf numFmtId="3" fontId="36" fillId="10" borderId="6" xfId="0" applyNumberFormat="1" applyFont="1" applyFill="1" applyBorder="1" applyAlignment="1" applyProtection="1">
      <alignment horizontal="center"/>
    </xf>
    <xf numFmtId="0" fontId="32" fillId="63" borderId="11" xfId="0" applyFont="1" applyFill="1" applyBorder="1" applyAlignment="1" applyProtection="1">
      <alignment horizontal="left"/>
    </xf>
    <xf numFmtId="0" fontId="32" fillId="63" borderId="10" xfId="0" applyFont="1" applyFill="1" applyBorder="1" applyAlignment="1" applyProtection="1">
      <alignment horizontal="left"/>
    </xf>
    <xf numFmtId="0" fontId="32" fillId="63" borderId="121" xfId="0" applyFont="1" applyFill="1" applyBorder="1" applyAlignment="1" applyProtection="1">
      <alignment horizontal="left"/>
    </xf>
    <xf numFmtId="0" fontId="32" fillId="63" borderId="122" xfId="0" applyFont="1" applyFill="1" applyBorder="1" applyAlignment="1" applyProtection="1">
      <alignment horizontal="center"/>
    </xf>
    <xf numFmtId="0" fontId="32" fillId="63" borderId="17" xfId="0" applyFont="1" applyFill="1" applyBorder="1" applyAlignment="1" applyProtection="1">
      <alignment horizontal="center"/>
    </xf>
    <xf numFmtId="0" fontId="26" fillId="9" borderId="44" xfId="0" applyFont="1" applyFill="1" applyBorder="1" applyAlignment="1" applyProtection="1">
      <alignment horizontal="left"/>
    </xf>
    <xf numFmtId="0" fontId="26" fillId="9" borderId="39" xfId="0" applyFont="1" applyFill="1" applyBorder="1" applyAlignment="1" applyProtection="1">
      <alignment horizontal="left"/>
    </xf>
    <xf numFmtId="0" fontId="26" fillId="9" borderId="45" xfId="0" applyFont="1" applyFill="1" applyBorder="1" applyAlignment="1" applyProtection="1">
      <alignment horizontal="left"/>
    </xf>
    <xf numFmtId="3" fontId="26" fillId="49" borderId="36" xfId="0" applyNumberFormat="1" applyFont="1" applyFill="1" applyBorder="1" applyAlignment="1" applyProtection="1">
      <alignment horizontal="center"/>
      <protection locked="0"/>
    </xf>
    <xf numFmtId="3" fontId="26" fillId="49" borderId="48" xfId="0" applyNumberFormat="1" applyFont="1" applyFill="1" applyBorder="1" applyAlignment="1" applyProtection="1">
      <alignment horizontal="center"/>
      <protection locked="0"/>
    </xf>
    <xf numFmtId="0" fontId="26" fillId="49" borderId="73" xfId="0" applyFont="1" applyFill="1" applyBorder="1" applyAlignment="1" applyProtection="1">
      <alignment horizontal="left"/>
      <protection locked="0"/>
    </xf>
    <xf numFmtId="0" fontId="26" fillId="49" borderId="51" xfId="0" applyFont="1" applyFill="1" applyBorder="1" applyAlignment="1" applyProtection="1">
      <alignment horizontal="left"/>
      <protection locked="0"/>
    </xf>
    <xf numFmtId="0" fontId="26" fillId="49" borderId="52" xfId="0" applyFont="1" applyFill="1" applyBorder="1" applyAlignment="1" applyProtection="1">
      <alignment horizontal="left"/>
      <protection locked="0"/>
    </xf>
    <xf numFmtId="0" fontId="78" fillId="4" borderId="0" xfId="0" applyFont="1" applyFill="1" applyBorder="1" applyAlignment="1" applyProtection="1">
      <alignment horizontal="left" vertical="top" wrapText="1"/>
    </xf>
    <xf numFmtId="0" fontId="26" fillId="49" borderId="34" xfId="0" applyFont="1" applyFill="1" applyBorder="1" applyAlignment="1" applyProtection="1">
      <alignment horizontal="center"/>
      <protection locked="0"/>
    </xf>
    <xf numFmtId="0" fontId="26" fillId="49" borderId="52" xfId="0" applyFont="1" applyFill="1" applyBorder="1" applyAlignment="1" applyProtection="1">
      <alignment horizontal="center"/>
      <protection locked="0"/>
    </xf>
    <xf numFmtId="0" fontId="36" fillId="61" borderId="69" xfId="0" applyFont="1" applyFill="1" applyBorder="1" applyAlignment="1" applyProtection="1">
      <alignment horizontal="right"/>
    </xf>
    <xf numFmtId="0" fontId="36" fillId="61" borderId="75" xfId="0" applyFont="1" applyFill="1" applyBorder="1" applyAlignment="1" applyProtection="1">
      <alignment horizontal="right"/>
    </xf>
    <xf numFmtId="0" fontId="33" fillId="61" borderId="34" xfId="0" applyFont="1" applyFill="1" applyBorder="1" applyAlignment="1" applyProtection="1">
      <alignment horizontal="center" vertical="center" wrapText="1"/>
    </xf>
    <xf numFmtId="0" fontId="33" fillId="61" borderId="52" xfId="0" applyFont="1" applyFill="1" applyBorder="1" applyAlignment="1" applyProtection="1">
      <alignment horizontal="center" vertical="center" wrapText="1"/>
    </xf>
    <xf numFmtId="0" fontId="33" fillId="61" borderId="81" xfId="0" applyFont="1" applyFill="1" applyBorder="1" applyAlignment="1" applyProtection="1">
      <alignment horizontal="center" vertical="center" wrapText="1"/>
    </xf>
    <xf numFmtId="0" fontId="80" fillId="63" borderId="1" xfId="0" applyFont="1" applyFill="1" applyBorder="1" applyAlignment="1" applyProtection="1">
      <alignment horizontal="center" vertical="center"/>
    </xf>
    <xf numFmtId="0" fontId="80" fillId="63" borderId="8" xfId="0" applyFont="1" applyFill="1" applyBorder="1" applyAlignment="1" applyProtection="1">
      <alignment horizontal="center" vertical="center"/>
    </xf>
    <xf numFmtId="0" fontId="80" fillId="63" borderId="102" xfId="0" applyFont="1" applyFill="1" applyBorder="1" applyAlignment="1" applyProtection="1">
      <alignment horizontal="center" vertical="center"/>
    </xf>
    <xf numFmtId="0" fontId="80" fillId="63" borderId="44" xfId="0" applyFont="1" applyFill="1" applyBorder="1" applyAlignment="1" applyProtection="1">
      <alignment horizontal="center" vertical="center"/>
    </xf>
    <xf numFmtId="0" fontId="80" fillId="63" borderId="39" xfId="0" applyFont="1" applyFill="1" applyBorder="1" applyAlignment="1" applyProtection="1">
      <alignment horizontal="center" vertical="center"/>
    </xf>
    <xf numFmtId="0" fontId="80" fillId="63" borderId="45" xfId="0" applyFont="1" applyFill="1" applyBorder="1" applyAlignment="1" applyProtection="1">
      <alignment horizontal="center" vertical="center"/>
    </xf>
    <xf numFmtId="0" fontId="80" fillId="63" borderId="100" xfId="0" applyFont="1" applyFill="1" applyBorder="1" applyAlignment="1" applyProtection="1">
      <alignment horizontal="center" vertical="center"/>
    </xf>
    <xf numFmtId="0" fontId="80" fillId="63" borderId="36" xfId="0" applyFont="1" applyFill="1" applyBorder="1" applyAlignment="1" applyProtection="1">
      <alignment horizontal="center" vertical="center"/>
    </xf>
    <xf numFmtId="0" fontId="80" fillId="63" borderId="9" xfId="0" applyFont="1" applyFill="1" applyBorder="1" applyAlignment="1" applyProtection="1">
      <alignment horizontal="center" vertical="center"/>
    </xf>
    <xf numFmtId="0" fontId="80" fillId="63" borderId="48" xfId="0" applyFont="1" applyFill="1" applyBorder="1" applyAlignment="1" applyProtection="1">
      <alignment horizontal="center" vertical="center"/>
    </xf>
    <xf numFmtId="0" fontId="32" fillId="63" borderId="34" xfId="0" applyFont="1" applyFill="1" applyBorder="1" applyAlignment="1" applyProtection="1">
      <alignment horizontal="center"/>
    </xf>
    <xf numFmtId="0" fontId="32" fillId="63" borderId="52" xfId="0" applyFont="1" applyFill="1" applyBorder="1" applyAlignment="1" applyProtection="1">
      <alignment horizontal="center"/>
    </xf>
    <xf numFmtId="0" fontId="32" fillId="63" borderId="34" xfId="0" applyFont="1" applyFill="1" applyBorder="1" applyAlignment="1" applyProtection="1">
      <alignment horizontal="center" vertical="center"/>
    </xf>
    <xf numFmtId="0" fontId="32" fillId="63" borderId="52" xfId="0" applyFont="1" applyFill="1" applyBorder="1" applyAlignment="1" applyProtection="1">
      <alignment horizontal="center" vertical="center"/>
    </xf>
    <xf numFmtId="0" fontId="26" fillId="49" borderId="91" xfId="0" applyNumberFormat="1" applyFont="1" applyFill="1" applyBorder="1" applyAlignment="1" applyProtection="1">
      <alignment horizontal="center"/>
      <protection locked="0"/>
    </xf>
    <xf numFmtId="0" fontId="26" fillId="49" borderId="109" xfId="0" applyNumberFormat="1" applyFont="1" applyFill="1" applyBorder="1" applyAlignment="1" applyProtection="1">
      <alignment horizontal="center"/>
      <protection locked="0"/>
    </xf>
    <xf numFmtId="0" fontId="26" fillId="9" borderId="44" xfId="0" applyFont="1" applyFill="1" applyBorder="1" applyAlignment="1" applyProtection="1">
      <alignment horizontal="left"/>
      <protection locked="0"/>
    </xf>
    <xf numFmtId="0" fontId="26" fillId="9" borderId="39" xfId="0" applyFont="1" applyFill="1" applyBorder="1" applyAlignment="1" applyProtection="1">
      <alignment horizontal="left"/>
      <protection locked="0"/>
    </xf>
    <xf numFmtId="0" fontId="26" fillId="9" borderId="45" xfId="0" applyFont="1" applyFill="1" applyBorder="1" applyAlignment="1" applyProtection="1">
      <alignment horizontal="left"/>
      <protection locked="0"/>
    </xf>
    <xf numFmtId="3" fontId="26" fillId="10" borderId="28" xfId="0" applyNumberFormat="1" applyFont="1" applyFill="1" applyBorder="1" applyAlignment="1" applyProtection="1">
      <alignment horizontal="center"/>
    </xf>
    <xf numFmtId="0" fontId="26" fillId="10" borderId="21" xfId="0" applyFont="1" applyFill="1" applyBorder="1" applyAlignment="1" applyProtection="1">
      <alignment horizontal="center"/>
    </xf>
    <xf numFmtId="3" fontId="26" fillId="10" borderId="21" xfId="0" applyNumberFormat="1" applyFont="1" applyFill="1" applyBorder="1" applyAlignment="1" applyProtection="1">
      <alignment horizontal="center"/>
    </xf>
    <xf numFmtId="0" fontId="26" fillId="10" borderId="47" xfId="0" applyFont="1" applyFill="1" applyBorder="1" applyAlignment="1" applyProtection="1">
      <alignment horizontal="center"/>
    </xf>
    <xf numFmtId="0" fontId="26" fillId="9" borderId="34" xfId="0" applyFont="1" applyFill="1" applyBorder="1" applyAlignment="1">
      <alignment horizontal="left" vertical="top" wrapText="1"/>
    </xf>
    <xf numFmtId="0" fontId="26" fillId="9" borderId="51" xfId="0" applyFont="1" applyFill="1" applyBorder="1" applyAlignment="1">
      <alignment horizontal="left" vertical="top" wrapText="1"/>
    </xf>
    <xf numFmtId="0" fontId="26" fillId="9" borderId="81" xfId="0" applyFont="1" applyFill="1" applyBorder="1" applyAlignment="1">
      <alignment horizontal="left" vertical="top" wrapText="1"/>
    </xf>
    <xf numFmtId="0" fontId="26" fillId="9" borderId="79" xfId="0" applyFont="1" applyFill="1" applyBorder="1" applyAlignment="1">
      <alignment horizontal="left" vertical="top" wrapText="1"/>
    </xf>
    <xf numFmtId="0" fontId="26" fillId="9" borderId="71" xfId="0" applyFont="1" applyFill="1" applyBorder="1" applyAlignment="1">
      <alignment horizontal="left" vertical="top" wrapText="1"/>
    </xf>
    <xf numFmtId="0" fontId="26" fillId="9" borderId="72" xfId="0" applyFont="1" applyFill="1" applyBorder="1" applyAlignment="1">
      <alignment horizontal="left" vertical="top" wrapText="1"/>
    </xf>
    <xf numFmtId="0" fontId="36" fillId="61" borderId="34" xfId="0" applyFont="1" applyFill="1" applyBorder="1" applyAlignment="1">
      <alignment horizontal="center" wrapText="1"/>
    </xf>
    <xf numFmtId="0" fontId="36" fillId="61" borderId="51" xfId="0" applyFont="1" applyFill="1" applyBorder="1" applyAlignment="1">
      <alignment horizontal="center" wrapText="1"/>
    </xf>
    <xf numFmtId="0" fontId="36" fillId="61" borderId="81" xfId="0" applyFont="1" applyFill="1" applyBorder="1" applyAlignment="1">
      <alignment horizontal="center" wrapText="1"/>
    </xf>
    <xf numFmtId="0" fontId="32" fillId="63" borderId="22" xfId="0" applyFont="1" applyFill="1" applyBorder="1" applyAlignment="1">
      <alignment horizontal="center" wrapText="1"/>
    </xf>
    <xf numFmtId="0" fontId="32" fillId="63" borderId="23" xfId="0" applyFont="1" applyFill="1" applyBorder="1" applyAlignment="1">
      <alignment horizontal="center" wrapText="1"/>
    </xf>
    <xf numFmtId="0" fontId="32" fillId="63" borderId="82" xfId="0" applyFont="1" applyFill="1" applyBorder="1" applyAlignment="1">
      <alignment horizontal="center" wrapText="1"/>
    </xf>
    <xf numFmtId="0" fontId="37" fillId="4" borderId="0" xfId="0" applyFont="1" applyFill="1" applyAlignment="1">
      <alignment horizontal="left" vertical="center" wrapText="1"/>
    </xf>
    <xf numFmtId="0" fontId="37" fillId="4" borderId="0" xfId="0" applyFont="1" applyFill="1" applyAlignment="1">
      <alignment horizontal="left" vertical="center"/>
    </xf>
    <xf numFmtId="0" fontId="26" fillId="4" borderId="0" xfId="0" applyFont="1" applyFill="1" applyBorder="1" applyAlignment="1" applyProtection="1">
      <alignment horizontal="left" vertical="top" wrapText="1"/>
    </xf>
    <xf numFmtId="49" fontId="26" fillId="49" borderId="34" xfId="0" applyNumberFormat="1" applyFont="1" applyFill="1" applyBorder="1" applyAlignment="1" applyProtection="1">
      <alignment horizontal="left"/>
      <protection locked="0"/>
    </xf>
    <xf numFmtId="49" fontId="26" fillId="49" borderId="52" xfId="0" applyNumberFormat="1" applyFont="1" applyFill="1" applyBorder="1" applyAlignment="1" applyProtection="1">
      <alignment horizontal="left"/>
      <protection locked="0"/>
    </xf>
    <xf numFmtId="0" fontId="78" fillId="4" borderId="0" xfId="0" applyFont="1" applyFill="1" applyAlignment="1" applyProtection="1">
      <alignment horizontal="left" vertical="top" wrapText="1"/>
    </xf>
    <xf numFmtId="0" fontId="26" fillId="49" borderId="31" xfId="0" applyFont="1" applyFill="1" applyBorder="1" applyAlignment="1" applyProtection="1">
      <alignment horizontal="left" vertical="center"/>
      <protection locked="0"/>
    </xf>
    <xf numFmtId="0" fontId="26" fillId="49" borderId="37" xfId="0" applyFont="1" applyFill="1" applyBorder="1" applyAlignment="1" applyProtection="1">
      <alignment horizontal="left" vertical="center"/>
      <protection locked="0"/>
    </xf>
    <xf numFmtId="0" fontId="26" fillId="49" borderId="15" xfId="0" applyFont="1" applyFill="1" applyBorder="1" applyAlignment="1" applyProtection="1">
      <alignment horizontal="left" vertical="center"/>
      <protection locked="0"/>
    </xf>
    <xf numFmtId="0" fontId="26" fillId="49" borderId="7" xfId="0" applyFont="1" applyFill="1" applyBorder="1" applyAlignment="1" applyProtection="1">
      <alignment horizontal="left" vertical="center"/>
      <protection locked="0"/>
    </xf>
    <xf numFmtId="0" fontId="26" fillId="49" borderId="36" xfId="0" applyFont="1" applyFill="1" applyBorder="1" applyAlignment="1" applyProtection="1">
      <alignment horizontal="left" vertical="center"/>
      <protection locked="0"/>
    </xf>
    <xf numFmtId="0" fontId="26" fillId="49" borderId="45" xfId="0" applyFont="1" applyFill="1" applyBorder="1" applyAlignment="1" applyProtection="1">
      <alignment horizontal="left" vertical="center"/>
      <protection locked="0"/>
    </xf>
    <xf numFmtId="0" fontId="26" fillId="49" borderId="31" xfId="0" applyNumberFormat="1" applyFont="1" applyFill="1" applyBorder="1" applyAlignment="1" applyProtection="1">
      <alignment horizontal="left" vertical="center" wrapText="1"/>
      <protection locked="0"/>
    </xf>
    <xf numFmtId="0" fontId="26" fillId="49" borderId="37" xfId="0" applyNumberFormat="1" applyFont="1" applyFill="1" applyBorder="1" applyAlignment="1" applyProtection="1">
      <alignment horizontal="left" vertical="center"/>
      <protection locked="0"/>
    </xf>
    <xf numFmtId="0" fontId="36" fillId="49" borderId="15" xfId="0" applyFont="1" applyFill="1" applyBorder="1" applyAlignment="1" applyProtection="1">
      <alignment horizontal="left" vertical="center" wrapText="1"/>
      <protection locked="0"/>
    </xf>
    <xf numFmtId="0" fontId="36" fillId="49" borderId="7" xfId="0" applyFont="1" applyFill="1" applyBorder="1" applyAlignment="1" applyProtection="1">
      <alignment horizontal="left" vertical="center" wrapText="1"/>
      <protection locked="0"/>
    </xf>
    <xf numFmtId="0" fontId="14" fillId="49" borderId="36" xfId="1" applyFill="1" applyBorder="1" applyAlignment="1" applyProtection="1">
      <alignment horizontal="left" vertical="center"/>
      <protection locked="0"/>
    </xf>
    <xf numFmtId="0" fontId="36" fillId="49" borderId="45" xfId="0" applyFont="1" applyFill="1" applyBorder="1" applyAlignment="1" applyProtection="1">
      <alignment horizontal="left" vertical="center"/>
      <protection locked="0"/>
    </xf>
    <xf numFmtId="0" fontId="26" fillId="49" borderId="34" xfId="0" applyFont="1" applyFill="1" applyBorder="1" applyAlignment="1" applyProtection="1">
      <alignment horizontal="left" vertical="center"/>
      <protection locked="0"/>
    </xf>
    <xf numFmtId="0" fontId="26" fillId="49" borderId="52" xfId="0" applyFont="1" applyFill="1" applyBorder="1" applyAlignment="1" applyProtection="1">
      <alignment horizontal="left" vertical="center"/>
      <protection locked="0"/>
    </xf>
    <xf numFmtId="0" fontId="32" fillId="63" borderId="90" xfId="0" applyFont="1" applyFill="1" applyBorder="1" applyAlignment="1" applyProtection="1">
      <alignment horizontal="center" wrapText="1"/>
    </xf>
    <xf numFmtId="0" fontId="32" fillId="63" borderId="104" xfId="0" applyFont="1" applyFill="1" applyBorder="1" applyAlignment="1" applyProtection="1">
      <alignment horizontal="center" wrapText="1"/>
    </xf>
    <xf numFmtId="3" fontId="36" fillId="49" borderId="34" xfId="0" applyNumberFormat="1" applyFont="1" applyFill="1" applyBorder="1" applyAlignment="1" applyProtection="1">
      <alignment horizontal="center"/>
      <protection locked="0"/>
    </xf>
    <xf numFmtId="3" fontId="36" fillId="49" borderId="52" xfId="0" applyNumberFormat="1" applyFont="1" applyFill="1" applyBorder="1" applyAlignment="1" applyProtection="1">
      <alignment horizontal="center"/>
      <protection locked="0"/>
    </xf>
    <xf numFmtId="3" fontId="36" fillId="49" borderId="79" xfId="0" applyNumberFormat="1" applyFont="1" applyFill="1" applyBorder="1" applyAlignment="1" applyProtection="1">
      <alignment horizontal="center"/>
      <protection locked="0"/>
    </xf>
    <xf numFmtId="3" fontId="36" fillId="49" borderId="103" xfId="0" applyNumberFormat="1" applyFont="1" applyFill="1" applyBorder="1" applyAlignment="1" applyProtection="1">
      <alignment horizontal="center"/>
      <protection locked="0"/>
    </xf>
    <xf numFmtId="0" fontId="32" fillId="63" borderId="74" xfId="0" applyFont="1" applyFill="1" applyBorder="1" applyAlignment="1" applyProtection="1">
      <alignment horizontal="center" wrapText="1"/>
    </xf>
    <xf numFmtId="0" fontId="32" fillId="63" borderId="90" xfId="0" applyFont="1" applyFill="1" applyBorder="1" applyAlignment="1" applyProtection="1">
      <alignment horizontal="center"/>
    </xf>
    <xf numFmtId="0" fontId="32" fillId="63" borderId="104" xfId="0" applyFont="1" applyFill="1" applyBorder="1" applyAlignment="1" applyProtection="1">
      <alignment horizontal="center"/>
    </xf>
    <xf numFmtId="0" fontId="26" fillId="7" borderId="34" xfId="0" applyFont="1" applyFill="1" applyBorder="1" applyAlignment="1" applyProtection="1">
      <alignment horizontal="center"/>
    </xf>
    <xf numFmtId="0" fontId="26" fillId="7" borderId="52" xfId="0" applyFont="1" applyFill="1" applyBorder="1" applyAlignment="1" applyProtection="1">
      <alignment horizontal="center"/>
    </xf>
    <xf numFmtId="0" fontId="36" fillId="49" borderId="34" xfId="0" applyFont="1" applyFill="1" applyBorder="1" applyAlignment="1" applyProtection="1">
      <alignment horizontal="center"/>
      <protection locked="0"/>
    </xf>
    <xf numFmtId="0" fontId="36" fillId="49" borderId="52" xfId="0" applyFont="1" applyFill="1" applyBorder="1" applyAlignment="1" applyProtection="1">
      <alignment horizontal="center"/>
      <protection locked="0"/>
    </xf>
    <xf numFmtId="0" fontId="36" fillId="49" borderId="79" xfId="0" applyFont="1" applyFill="1" applyBorder="1" applyAlignment="1" applyProtection="1">
      <alignment horizontal="center"/>
      <protection locked="0"/>
    </xf>
    <xf numFmtId="0" fontId="36" fillId="49" borderId="103" xfId="0" applyFont="1" applyFill="1" applyBorder="1" applyAlignment="1" applyProtection="1">
      <alignment horizontal="center"/>
      <protection locked="0"/>
    </xf>
    <xf numFmtId="3" fontId="36" fillId="49" borderId="33" xfId="0" applyNumberFormat="1" applyFont="1" applyFill="1" applyBorder="1" applyAlignment="1" applyProtection="1">
      <alignment horizontal="center" wrapText="1"/>
      <protection locked="0"/>
    </xf>
    <xf numFmtId="3" fontId="36" fillId="49" borderId="75" xfId="0" applyNumberFormat="1" applyFont="1" applyFill="1" applyBorder="1" applyAlignment="1" applyProtection="1">
      <alignment horizontal="center" wrapText="1"/>
      <protection locked="0"/>
    </xf>
    <xf numFmtId="0" fontId="50" fillId="61" borderId="0" xfId="0" applyFont="1" applyFill="1" applyBorder="1" applyAlignment="1" applyProtection="1">
      <alignment horizontal="center"/>
    </xf>
    <xf numFmtId="0" fontId="107" fillId="63" borderId="77" xfId="0" applyFont="1" applyFill="1" applyBorder="1" applyAlignment="1" applyProtection="1">
      <alignment horizontal="center" wrapText="1"/>
    </xf>
    <xf numFmtId="0" fontId="107" fillId="63" borderId="20" xfId="0" applyFont="1" applyFill="1" applyBorder="1" applyAlignment="1" applyProtection="1">
      <alignment horizontal="center" wrapText="1"/>
    </xf>
    <xf numFmtId="0" fontId="107" fillId="63" borderId="78" xfId="0" applyFont="1" applyFill="1" applyBorder="1" applyAlignment="1" applyProtection="1">
      <alignment horizontal="center" wrapText="1"/>
    </xf>
    <xf numFmtId="0" fontId="36" fillId="61" borderId="70" xfId="5" applyFont="1" applyFill="1" applyBorder="1" applyAlignment="1" applyProtection="1">
      <alignment horizontal="right" vertical="center" wrapText="1"/>
    </xf>
    <xf numFmtId="0" fontId="36" fillId="61" borderId="71" xfId="5" applyFont="1" applyFill="1" applyBorder="1" applyAlignment="1" applyProtection="1">
      <alignment horizontal="right" vertical="center" wrapText="1"/>
    </xf>
    <xf numFmtId="0" fontId="36" fillId="61" borderId="72" xfId="5" applyFont="1" applyFill="1" applyBorder="1" applyAlignment="1" applyProtection="1">
      <alignment horizontal="right" vertical="center" wrapText="1"/>
    </xf>
    <xf numFmtId="0" fontId="32" fillId="2" borderId="34" xfId="0" applyFont="1" applyFill="1" applyBorder="1" applyAlignment="1" applyProtection="1">
      <alignment horizontal="center"/>
    </xf>
    <xf numFmtId="0" fontId="32" fillId="2" borderId="52" xfId="0" applyFont="1" applyFill="1" applyBorder="1" applyAlignment="1" applyProtection="1">
      <alignment horizontal="center"/>
    </xf>
    <xf numFmtId="0" fontId="32" fillId="2" borderId="36" xfId="0" applyFont="1" applyFill="1" applyBorder="1" applyAlignment="1" applyProtection="1">
      <alignment horizontal="center"/>
    </xf>
    <xf numFmtId="0" fontId="32" fillId="2" borderId="39" xfId="0" applyFont="1" applyFill="1" applyBorder="1" applyAlignment="1" applyProtection="1">
      <alignment horizontal="center"/>
    </xf>
    <xf numFmtId="0" fontId="32" fillId="2" borderId="45" xfId="0" applyFont="1" applyFill="1" applyBorder="1" applyAlignment="1" applyProtection="1">
      <alignment horizontal="center"/>
    </xf>
    <xf numFmtId="0" fontId="32" fillId="63" borderId="22" xfId="0" applyFont="1" applyFill="1" applyBorder="1" applyAlignment="1" applyProtection="1">
      <alignment horizontal="center" vertical="top" wrapText="1"/>
    </xf>
    <xf numFmtId="0" fontId="32" fillId="63" borderId="82" xfId="0" applyFont="1" applyFill="1" applyBorder="1" applyAlignment="1" applyProtection="1">
      <alignment horizontal="center" vertical="top" wrapText="1"/>
    </xf>
    <xf numFmtId="0" fontId="26" fillId="4" borderId="0" xfId="0" applyFont="1" applyFill="1" applyBorder="1" applyAlignment="1" applyProtection="1">
      <alignment horizontal="right" vertical="top" wrapText="1"/>
    </xf>
    <xf numFmtId="0" fontId="26" fillId="0" borderId="0" xfId="0" applyFont="1" applyFill="1" applyBorder="1" applyAlignment="1" applyProtection="1">
      <alignment horizontal="left" vertical="center" wrapText="1"/>
    </xf>
    <xf numFmtId="0" fontId="26" fillId="4" borderId="0" xfId="0" applyFont="1" applyFill="1" applyBorder="1" applyAlignment="1" applyProtection="1">
      <alignment horizontal="left" vertical="center" wrapText="1"/>
    </xf>
    <xf numFmtId="0" fontId="36" fillId="61" borderId="4" xfId="4" applyFont="1" applyFill="1" applyBorder="1" applyAlignment="1" applyProtection="1">
      <alignment horizontal="right" vertical="center" wrapText="1"/>
    </xf>
    <xf numFmtId="0" fontId="36" fillId="61" borderId="101" xfId="4" applyFont="1" applyFill="1" applyBorder="1" applyAlignment="1" applyProtection="1">
      <alignment horizontal="right" vertical="center" wrapText="1"/>
    </xf>
    <xf numFmtId="0" fontId="78" fillId="0" borderId="8" xfId="5" applyFont="1" applyFill="1" applyBorder="1" applyAlignment="1" applyProtection="1">
      <alignment horizontal="left" wrapText="1"/>
    </xf>
    <xf numFmtId="0" fontId="78" fillId="0" borderId="9" xfId="5" applyFont="1" applyFill="1" applyBorder="1" applyAlignment="1" applyProtection="1">
      <alignment horizontal="left" wrapText="1"/>
    </xf>
    <xf numFmtId="0" fontId="78" fillId="0" borderId="8" xfId="5" applyFont="1" applyFill="1" applyBorder="1" applyAlignment="1" applyProtection="1">
      <alignment horizontal="center" vertical="top" wrapText="1"/>
    </xf>
    <xf numFmtId="0" fontId="78" fillId="0" borderId="9" xfId="5" applyFont="1" applyFill="1" applyBorder="1" applyAlignment="1" applyProtection="1">
      <alignment horizontal="center" vertical="top" wrapText="1"/>
    </xf>
    <xf numFmtId="0" fontId="37" fillId="61" borderId="44" xfId="0" applyFont="1" applyFill="1" applyBorder="1" applyAlignment="1" applyProtection="1">
      <alignment horizontal="right" wrapText="1"/>
    </xf>
    <xf numFmtId="0" fontId="37" fillId="61" borderId="39" xfId="0" applyFont="1" applyFill="1" applyBorder="1" applyAlignment="1" applyProtection="1">
      <alignment horizontal="right" wrapText="1"/>
    </xf>
    <xf numFmtId="0" fontId="37" fillId="61" borderId="48" xfId="0" applyFont="1" applyFill="1" applyBorder="1" applyAlignment="1" applyProtection="1">
      <alignment horizontal="right" wrapText="1"/>
    </xf>
    <xf numFmtId="0" fontId="36" fillId="61" borderId="73" xfId="0" applyFont="1" applyFill="1" applyBorder="1" applyAlignment="1" applyProtection="1">
      <alignment horizontal="right" wrapText="1"/>
    </xf>
    <xf numFmtId="0" fontId="36" fillId="61" borderId="51" xfId="0" applyFont="1" applyFill="1" applyBorder="1" applyAlignment="1" applyProtection="1">
      <alignment horizontal="right" wrapText="1"/>
    </xf>
    <xf numFmtId="0" fontId="36" fillId="61" borderId="81" xfId="0" applyFont="1" applyFill="1" applyBorder="1" applyAlignment="1" applyProtection="1">
      <alignment horizontal="right" wrapText="1"/>
    </xf>
    <xf numFmtId="0" fontId="36" fillId="61" borderId="70" xfId="0" applyFont="1" applyFill="1" applyBorder="1" applyAlignment="1" applyProtection="1">
      <alignment horizontal="right" wrapText="1"/>
    </xf>
    <xf numFmtId="0" fontId="36" fillId="61" borderId="71" xfId="0" applyFont="1" applyFill="1" applyBorder="1" applyAlignment="1" applyProtection="1">
      <alignment horizontal="right" wrapText="1"/>
    </xf>
    <xf numFmtId="0" fontId="36" fillId="61" borderId="72" xfId="0" applyFont="1" applyFill="1" applyBorder="1" applyAlignment="1" applyProtection="1">
      <alignment horizontal="right" wrapText="1"/>
    </xf>
    <xf numFmtId="0" fontId="26" fillId="61" borderId="22" xfId="0" applyFont="1" applyFill="1" applyBorder="1" applyAlignment="1" applyProtection="1">
      <alignment horizontal="right" wrapText="1"/>
    </xf>
    <xf numFmtId="0" fontId="26" fillId="61" borderId="23" xfId="0" applyFont="1" applyFill="1" applyBorder="1" applyAlignment="1" applyProtection="1">
      <alignment horizontal="right" wrapText="1"/>
    </xf>
    <xf numFmtId="0" fontId="26" fillId="61" borderId="82" xfId="0" applyFont="1" applyFill="1" applyBorder="1" applyAlignment="1" applyProtection="1">
      <alignment horizontal="right" wrapText="1"/>
    </xf>
    <xf numFmtId="0" fontId="26" fillId="0" borderId="0" xfId="0" applyFont="1" applyFill="1" applyBorder="1" applyAlignment="1" applyProtection="1">
      <alignment horizontal="left" vertical="top" wrapText="1"/>
    </xf>
    <xf numFmtId="0" fontId="36" fillId="0" borderId="0" xfId="0" applyFont="1" applyFill="1" applyBorder="1" applyAlignment="1" applyProtection="1">
      <alignment horizontal="center"/>
    </xf>
    <xf numFmtId="0" fontId="32" fillId="63" borderId="22" xfId="0" applyFont="1" applyFill="1" applyBorder="1" applyAlignment="1" applyProtection="1">
      <alignment horizontal="right" wrapText="1"/>
    </xf>
    <xf numFmtId="0" fontId="32" fillId="63" borderId="23" xfId="0" applyFont="1" applyFill="1" applyBorder="1" applyAlignment="1" applyProtection="1">
      <alignment horizontal="right"/>
    </xf>
    <xf numFmtId="0" fontId="32" fillId="63" borderId="104" xfId="0" applyFont="1" applyFill="1" applyBorder="1" applyAlignment="1" applyProtection="1">
      <alignment horizontal="right"/>
    </xf>
    <xf numFmtId="0" fontId="32" fillId="63" borderId="73" xfId="0" applyFont="1" applyFill="1" applyBorder="1" applyAlignment="1" applyProtection="1">
      <alignment horizontal="right" wrapText="1"/>
    </xf>
    <xf numFmtId="0" fontId="32" fillId="63" borderId="51" xfId="0" applyFont="1" applyFill="1" applyBorder="1" applyAlignment="1" applyProtection="1">
      <alignment horizontal="right"/>
    </xf>
    <xf numFmtId="0" fontId="32" fillId="63" borderId="52" xfId="0" applyFont="1" applyFill="1" applyBorder="1" applyAlignment="1" applyProtection="1">
      <alignment horizontal="right"/>
    </xf>
    <xf numFmtId="0" fontId="32" fillId="63" borderId="51" xfId="0" applyFont="1" applyFill="1" applyBorder="1" applyAlignment="1" applyProtection="1">
      <alignment horizontal="right" wrapText="1"/>
    </xf>
    <xf numFmtId="0" fontId="32" fillId="63" borderId="52" xfId="0" applyFont="1" applyFill="1" applyBorder="1" applyAlignment="1" applyProtection="1">
      <alignment horizontal="right" wrapText="1"/>
    </xf>
    <xf numFmtId="0" fontId="32" fillId="63" borderId="70" xfId="0" applyFont="1" applyFill="1" applyBorder="1" applyAlignment="1" applyProtection="1">
      <alignment horizontal="right" wrapText="1"/>
    </xf>
    <xf numFmtId="0" fontId="32" fillId="63" borderId="71" xfId="0" applyFont="1" applyFill="1" applyBorder="1" applyAlignment="1" applyProtection="1">
      <alignment horizontal="right" wrapText="1"/>
    </xf>
    <xf numFmtId="0" fontId="32" fillId="63" borderId="103" xfId="0" applyFont="1" applyFill="1" applyBorder="1" applyAlignment="1" applyProtection="1">
      <alignment horizontal="right" wrapText="1"/>
    </xf>
    <xf numFmtId="0" fontId="36" fillId="61" borderId="4" xfId="0" applyFont="1" applyFill="1" applyBorder="1" applyAlignment="1" applyProtection="1">
      <alignment horizontal="right" wrapText="1"/>
    </xf>
    <xf numFmtId="0" fontId="36" fillId="61" borderId="5" xfId="0" applyFont="1" applyFill="1" applyBorder="1" applyAlignment="1" applyProtection="1">
      <alignment horizontal="right" wrapText="1"/>
    </xf>
    <xf numFmtId="0" fontId="36" fillId="61" borderId="11" xfId="0" applyFont="1" applyFill="1" applyBorder="1" applyAlignment="1" applyProtection="1">
      <alignment horizontal="right" wrapText="1"/>
    </xf>
    <xf numFmtId="0" fontId="36" fillId="61" borderId="10" xfId="0" applyFont="1" applyFill="1" applyBorder="1" applyAlignment="1" applyProtection="1">
      <alignment horizontal="right" wrapText="1"/>
    </xf>
    <xf numFmtId="0" fontId="36" fillId="4" borderId="0" xfId="0" applyFont="1" applyFill="1" applyBorder="1" applyAlignment="1" applyProtection="1">
      <alignment horizontal="right" wrapText="1"/>
    </xf>
    <xf numFmtId="0" fontId="26" fillId="61" borderId="0" xfId="0" applyFont="1" applyFill="1" applyAlignment="1" applyProtection="1">
      <alignment horizontal="left" vertical="top" wrapText="1"/>
    </xf>
    <xf numFmtId="0" fontId="14" fillId="61" borderId="0" xfId="1" applyFill="1" applyAlignment="1" applyProtection="1">
      <alignment horizontal="left"/>
    </xf>
    <xf numFmtId="0" fontId="32" fillId="63" borderId="34" xfId="0" applyFont="1" applyFill="1" applyBorder="1" applyAlignment="1" applyProtection="1">
      <alignment horizontal="center" vertical="center" wrapText="1"/>
    </xf>
    <xf numFmtId="0" fontId="32" fillId="63" borderId="51" xfId="0" applyFont="1" applyFill="1" applyBorder="1" applyAlignment="1" applyProtection="1">
      <alignment horizontal="center" vertical="center" wrapText="1"/>
    </xf>
    <xf numFmtId="0" fontId="32" fillId="63" borderId="52" xfId="0" applyFont="1" applyFill="1" applyBorder="1" applyAlignment="1" applyProtection="1">
      <alignment horizontal="center" vertical="center" wrapText="1"/>
    </xf>
    <xf numFmtId="0" fontId="108" fillId="63" borderId="22" xfId="0" applyFont="1" applyFill="1" applyBorder="1" applyAlignment="1" applyProtection="1">
      <alignment horizontal="center" wrapText="1"/>
    </xf>
    <xf numFmtId="0" fontId="108" fillId="63" borderId="23" xfId="0" applyFont="1" applyFill="1" applyBorder="1" applyAlignment="1" applyProtection="1">
      <alignment horizontal="center" wrapText="1"/>
    </xf>
    <xf numFmtId="0" fontId="108" fillId="63" borderId="82" xfId="0" applyFont="1" applyFill="1" applyBorder="1" applyAlignment="1" applyProtection="1">
      <alignment horizontal="center" wrapText="1"/>
    </xf>
    <xf numFmtId="0" fontId="78" fillId="4" borderId="0" xfId="5" applyFont="1" applyFill="1" applyBorder="1" applyAlignment="1" applyProtection="1">
      <alignment horizontal="left" wrapText="1"/>
    </xf>
    <xf numFmtId="0" fontId="32" fillId="63" borderId="11" xfId="0" applyFont="1" applyFill="1" applyBorder="1" applyAlignment="1" applyProtection="1">
      <alignment horizontal="center"/>
    </xf>
    <xf numFmtId="0" fontId="32" fillId="63" borderId="10" xfId="0" applyFont="1" applyFill="1" applyBorder="1" applyAlignment="1" applyProtection="1">
      <alignment horizontal="center"/>
    </xf>
    <xf numFmtId="0" fontId="50" fillId="6" borderId="0" xfId="0" applyFont="1" applyFill="1" applyBorder="1" applyAlignment="1" applyProtection="1">
      <alignment horizontal="center"/>
    </xf>
    <xf numFmtId="0" fontId="26" fillId="4" borderId="0" xfId="0" applyFont="1" applyFill="1" applyAlignment="1" applyProtection="1">
      <alignment horizontal="left" vertical="top" wrapText="1"/>
    </xf>
    <xf numFmtId="0" fontId="42" fillId="4" borderId="4" xfId="0" applyFont="1" applyFill="1" applyBorder="1" applyAlignment="1" applyProtection="1">
      <alignment horizontal="left" wrapText="1"/>
    </xf>
    <xf numFmtId="0" fontId="42" fillId="4" borderId="5" xfId="0" applyFont="1" applyFill="1" applyBorder="1" applyAlignment="1" applyProtection="1">
      <alignment horizontal="left" wrapText="1"/>
    </xf>
    <xf numFmtId="0" fontId="42" fillId="4" borderId="6" xfId="0" applyFont="1" applyFill="1" applyBorder="1" applyAlignment="1" applyProtection="1">
      <alignment horizontal="left" wrapText="1"/>
    </xf>
    <xf numFmtId="0" fontId="68" fillId="4" borderId="5" xfId="0" applyFont="1" applyFill="1" applyBorder="1" applyAlignment="1" applyProtection="1">
      <alignment horizontal="center" vertical="center" wrapText="1"/>
    </xf>
    <xf numFmtId="0" fontId="119" fillId="0" borderId="15" xfId="0" applyFont="1" applyFill="1" applyBorder="1" applyAlignment="1">
      <alignment horizontal="left" wrapText="1"/>
    </xf>
    <xf numFmtId="0" fontId="119" fillId="0" borderId="0" xfId="0" applyFont="1" applyFill="1" applyBorder="1" applyAlignment="1">
      <alignment horizontal="left" wrapText="1"/>
    </xf>
    <xf numFmtId="169" fontId="119" fillId="0" borderId="15" xfId="8" applyNumberFormat="1" applyFont="1" applyBorder="1" applyAlignment="1">
      <alignment horizontal="left" wrapText="1"/>
    </xf>
    <xf numFmtId="169" fontId="119" fillId="0" borderId="0" xfId="8" applyNumberFormat="1" applyFont="1" applyBorder="1" applyAlignment="1">
      <alignment horizontal="left" wrapText="1"/>
    </xf>
    <xf numFmtId="0" fontId="11" fillId="6" borderId="33" xfId="0" applyFont="1" applyFill="1" applyBorder="1" applyAlignment="1">
      <alignment horizontal="center" wrapText="1"/>
    </xf>
    <xf numFmtId="0" fontId="11" fillId="6" borderId="68" xfId="0" applyFont="1" applyFill="1" applyBorder="1" applyAlignment="1">
      <alignment horizontal="center" wrapText="1"/>
    </xf>
    <xf numFmtId="0" fontId="53" fillId="0" borderId="0" xfId="0" applyFont="1" applyAlignment="1">
      <alignment horizontal="right" wrapText="1"/>
    </xf>
    <xf numFmtId="0" fontId="53" fillId="0" borderId="7" xfId="0" applyFont="1" applyBorder="1" applyAlignment="1">
      <alignment horizontal="right" wrapText="1"/>
    </xf>
    <xf numFmtId="0" fontId="53" fillId="0" borderId="0" xfId="0" applyFont="1" applyAlignment="1">
      <alignment horizontal="right"/>
    </xf>
    <xf numFmtId="0" fontId="53" fillId="0" borderId="7" xfId="0" applyFont="1" applyBorder="1" applyAlignment="1">
      <alignment horizontal="right"/>
    </xf>
    <xf numFmtId="0" fontId="85" fillId="0" borderId="0" xfId="0" applyFont="1" applyAlignment="1">
      <alignment horizontal="right" wrapText="1"/>
    </xf>
    <xf numFmtId="0" fontId="83" fillId="0" borderId="0" xfId="0" applyFont="1" applyAlignment="1">
      <alignment horizontal="left" wrapText="1"/>
    </xf>
    <xf numFmtId="0" fontId="0" fillId="0" borderId="34"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84" fillId="6" borderId="34" xfId="0" applyFont="1" applyFill="1" applyBorder="1" applyAlignment="1">
      <alignment horizontal="center" wrapText="1"/>
    </xf>
    <xf numFmtId="0" fontId="84" fillId="6" borderId="52" xfId="0" applyFont="1" applyFill="1" applyBorder="1" applyAlignment="1">
      <alignment horizontal="center"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21" fillId="0" borderId="34" xfId="0" applyFont="1" applyBorder="1" applyAlignment="1">
      <alignment horizontal="left" wrapText="1"/>
    </xf>
    <xf numFmtId="0" fontId="21" fillId="0" borderId="52" xfId="0" applyFont="1" applyBorder="1" applyAlignment="1">
      <alignment horizontal="left" wrapText="1"/>
    </xf>
    <xf numFmtId="0" fontId="53" fillId="0" borderId="68" xfId="0" applyFont="1" applyBorder="1" applyAlignment="1">
      <alignment horizontal="right"/>
    </xf>
    <xf numFmtId="0" fontId="53" fillId="0" borderId="33" xfId="0" applyFont="1" applyBorder="1" applyAlignment="1">
      <alignment horizontal="right"/>
    </xf>
    <xf numFmtId="0" fontId="13" fillId="0" borderId="70" xfId="0" applyFont="1" applyBorder="1" applyAlignment="1">
      <alignment horizontal="left" wrapText="1"/>
    </xf>
    <xf numFmtId="0" fontId="13" fillId="0" borderId="71" xfId="0" applyFont="1" applyBorder="1" applyAlignment="1">
      <alignment horizontal="left" wrapText="1"/>
    </xf>
    <xf numFmtId="0" fontId="13" fillId="0" borderId="72" xfId="0" applyFont="1" applyBorder="1" applyAlignment="1">
      <alignment horizontal="left" wrapText="1"/>
    </xf>
    <xf numFmtId="0" fontId="83" fillId="0" borderId="34" xfId="0" applyFont="1" applyBorder="1" applyAlignment="1">
      <alignment horizontal="left" wrapText="1"/>
    </xf>
    <xf numFmtId="0" fontId="83" fillId="0" borderId="51" xfId="0" applyFont="1" applyBorder="1" applyAlignment="1">
      <alignment horizontal="left" wrapText="1"/>
    </xf>
    <xf numFmtId="0" fontId="83" fillId="0" borderId="52" xfId="0" applyFont="1" applyBorder="1" applyAlignment="1">
      <alignment horizontal="left" wrapText="1"/>
    </xf>
    <xf numFmtId="0" fontId="0" fillId="0" borderId="33" xfId="0" applyBorder="1" applyAlignment="1">
      <alignment horizontal="left" wrapText="1"/>
    </xf>
    <xf numFmtId="0" fontId="11" fillId="0" borderId="69" xfId="0" applyFont="1" applyBorder="1" applyAlignment="1">
      <alignment horizontal="left" wrapText="1"/>
    </xf>
    <xf numFmtId="0" fontId="11" fillId="0" borderId="75" xfId="0" applyFont="1" applyBorder="1" applyAlignment="1">
      <alignment horizontal="left" wrapText="1"/>
    </xf>
    <xf numFmtId="0" fontId="0" fillId="0" borderId="34"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53" fillId="0" borderId="73" xfId="0" applyFont="1" applyBorder="1" applyAlignment="1">
      <alignment horizontal="right" wrapText="1"/>
    </xf>
    <xf numFmtId="0" fontId="53" fillId="0" borderId="51" xfId="0" applyFont="1" applyBorder="1" applyAlignment="1">
      <alignment horizontal="right" wrapText="1"/>
    </xf>
    <xf numFmtId="0" fontId="53" fillId="0" borderId="52" xfId="0" applyFont="1" applyBorder="1" applyAlignment="1">
      <alignment horizontal="right" wrapText="1"/>
    </xf>
    <xf numFmtId="0" fontId="26" fillId="0" borderId="2" xfId="0" applyFont="1" applyBorder="1" applyAlignment="1">
      <alignment horizontal="left" wrapText="1"/>
    </xf>
    <xf numFmtId="0" fontId="26" fillId="0" borderId="0" xfId="0" applyFont="1" applyBorder="1" applyAlignment="1">
      <alignment horizontal="left" wrapText="1"/>
    </xf>
    <xf numFmtId="0" fontId="26" fillId="0" borderId="3" xfId="0" applyFont="1" applyBorder="1" applyAlignment="1">
      <alignment horizontal="left" wrapText="1"/>
    </xf>
    <xf numFmtId="0" fontId="36" fillId="0" borderId="0" xfId="0" applyFont="1" applyBorder="1" applyAlignment="1">
      <alignment horizontal="left" wrapText="1"/>
    </xf>
    <xf numFmtId="4" fontId="32" fillId="2" borderId="133" xfId="0" applyNumberFormat="1" applyFont="1" applyFill="1" applyBorder="1" applyAlignment="1" applyProtection="1">
      <alignment horizontal="center"/>
    </xf>
    <xf numFmtId="0" fontId="32" fillId="2" borderId="30" xfId="0" applyFont="1" applyFill="1" applyBorder="1" applyAlignment="1" applyProtection="1">
      <alignment horizontal="center" vertical="center" wrapText="1"/>
    </xf>
    <xf numFmtId="0" fontId="32" fillId="2" borderId="35" xfId="0" applyFont="1" applyFill="1" applyBorder="1" applyAlignment="1" applyProtection="1">
      <alignment horizontal="center" vertical="center" wrapText="1"/>
    </xf>
    <xf numFmtId="0" fontId="32" fillId="2" borderId="30" xfId="7" applyFont="1" applyFill="1" applyBorder="1" applyAlignment="1" applyProtection="1">
      <alignment horizontal="center" vertical="center" wrapText="1"/>
    </xf>
    <xf numFmtId="0" fontId="32" fillId="2" borderId="35" xfId="7" applyFont="1" applyFill="1" applyBorder="1" applyAlignment="1" applyProtection="1">
      <alignment horizontal="center" vertical="center" wrapText="1"/>
    </xf>
    <xf numFmtId="0" fontId="32" fillId="2" borderId="33" xfId="0" applyFont="1" applyFill="1" applyBorder="1" applyAlignment="1" applyProtection="1">
      <alignment horizontal="center" vertical="center"/>
    </xf>
    <xf numFmtId="2" fontId="70" fillId="2" borderId="0" xfId="7" applyNumberFormat="1" applyFont="1" applyFill="1" applyBorder="1" applyAlignment="1">
      <alignment horizontal="center" wrapText="1"/>
    </xf>
    <xf numFmtId="2" fontId="70" fillId="2" borderId="39" xfId="7" applyNumberFormat="1" applyFont="1" applyFill="1" applyBorder="1" applyAlignment="1">
      <alignment horizontal="center" wrapText="1"/>
    </xf>
    <xf numFmtId="0" fontId="33" fillId="4" borderId="39" xfId="0" applyFont="1" applyFill="1" applyBorder="1" applyAlignment="1" applyProtection="1">
      <alignment horizontal="center"/>
    </xf>
    <xf numFmtId="0" fontId="101" fillId="2" borderId="30" xfId="0" applyFont="1" applyFill="1" applyBorder="1" applyAlignment="1" applyProtection="1">
      <alignment horizontal="center" vertical="center" wrapText="1"/>
    </xf>
    <xf numFmtId="0" fontId="101" fillId="2" borderId="35" xfId="0" applyFont="1" applyFill="1" applyBorder="1" applyAlignment="1" applyProtection="1">
      <alignment horizontal="center" vertical="center" wrapText="1"/>
    </xf>
    <xf numFmtId="0" fontId="32" fillId="2" borderId="18" xfId="0" applyFont="1" applyFill="1" applyBorder="1" applyAlignment="1" applyProtection="1">
      <alignment horizontal="center" vertical="center" wrapText="1"/>
    </xf>
  </cellXfs>
  <cellStyles count="75">
    <cellStyle name="20% - Accent1" xfId="31" builtinId="30" customBuiltin="1"/>
    <cellStyle name="20% - Accent1 2" xfId="59" xr:uid="{00000000-0005-0000-0000-000001000000}"/>
    <cellStyle name="20% - Accent2" xfId="35" builtinId="34" customBuiltin="1"/>
    <cellStyle name="20% - Accent2 2" xfId="61" xr:uid="{00000000-0005-0000-0000-000003000000}"/>
    <cellStyle name="20% - Accent3" xfId="39" builtinId="38" customBuiltin="1"/>
    <cellStyle name="20% - Accent3 2" xfId="63" xr:uid="{00000000-0005-0000-0000-000005000000}"/>
    <cellStyle name="20% - Accent4" xfId="43" builtinId="42" customBuiltin="1"/>
    <cellStyle name="20% - Accent4 2" xfId="65" xr:uid="{00000000-0005-0000-0000-000007000000}"/>
    <cellStyle name="20% - Accent5" xfId="47" builtinId="46" customBuiltin="1"/>
    <cellStyle name="20% - Accent5 2" xfId="67" xr:uid="{00000000-0005-0000-0000-000009000000}"/>
    <cellStyle name="20% - Accent6" xfId="51" builtinId="50" customBuiltin="1"/>
    <cellStyle name="20% - Accent6 2" xfId="69" xr:uid="{00000000-0005-0000-0000-00000B000000}"/>
    <cellStyle name="40% - Accent1" xfId="32" builtinId="31" customBuiltin="1"/>
    <cellStyle name="40% - Accent1 2" xfId="60" xr:uid="{00000000-0005-0000-0000-00000D000000}"/>
    <cellStyle name="40% - Accent2" xfId="36" builtinId="35" customBuiltin="1"/>
    <cellStyle name="40% - Accent2 2" xfId="62" xr:uid="{00000000-0005-0000-0000-00000F000000}"/>
    <cellStyle name="40% - Accent3" xfId="40" builtinId="39" customBuiltin="1"/>
    <cellStyle name="40% - Accent3 2" xfId="64" xr:uid="{00000000-0005-0000-0000-000011000000}"/>
    <cellStyle name="40% - Accent4" xfId="44" builtinId="43" customBuiltin="1"/>
    <cellStyle name="40% - Accent4 2" xfId="66" xr:uid="{00000000-0005-0000-0000-000013000000}"/>
    <cellStyle name="40% - Accent5" xfId="48" builtinId="47" customBuiltin="1"/>
    <cellStyle name="40% - Accent5 2" xfId="68" xr:uid="{00000000-0005-0000-0000-000015000000}"/>
    <cellStyle name="40% - Accent6" xfId="52" builtinId="51" customBuiltin="1"/>
    <cellStyle name="40% - Accent6 2" xfId="70" xr:uid="{00000000-0005-0000-0000-0000170000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Calculation" xfId="24" builtinId="22" customBuiltin="1"/>
    <cellStyle name="Check Cell" xfId="26" builtinId="23" customBuiltin="1"/>
    <cellStyle name="Comma" xfId="8" builtinId="3"/>
    <cellStyle name="Comma 2" xfId="10" xr:uid="{00000000-0005-0000-0000-000028000000}"/>
    <cellStyle name="Comma 3" xfId="9" xr:uid="{00000000-0005-0000-0000-000029000000}"/>
    <cellStyle name="Comma 4" xfId="57" xr:uid="{00000000-0005-0000-0000-00002A000000}"/>
    <cellStyle name="Comma 4 2" xfId="73" xr:uid="{00000000-0005-0000-0000-00002B000000}"/>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1" builtinId="8"/>
    <cellStyle name="Input" xfId="22" builtinId="20" customBuiltin="1"/>
    <cellStyle name="Linked Cell" xfId="25" builtinId="24" customBuiltin="1"/>
    <cellStyle name="Neutral" xfId="21" builtinId="28" customBuiltin="1"/>
    <cellStyle name="Normal" xfId="0" builtinId="0"/>
    <cellStyle name="Normal 2" xfId="7" xr:uid="{00000000-0005-0000-0000-000037000000}"/>
    <cellStyle name="Normal 2 2" xfId="11" xr:uid="{00000000-0005-0000-0000-000038000000}"/>
    <cellStyle name="Normal 2 2 2" xfId="56" xr:uid="{00000000-0005-0000-0000-000039000000}"/>
    <cellStyle name="Normal 3" xfId="6" xr:uid="{00000000-0005-0000-0000-00003A000000}"/>
    <cellStyle name="Normal 4" xfId="54" xr:uid="{00000000-0005-0000-0000-00003B000000}"/>
    <cellStyle name="Normal 4 2" xfId="71" xr:uid="{00000000-0005-0000-0000-00003C000000}"/>
    <cellStyle name="Normal_ADV0704800 8 2 CMR80509 - Industrial Potable Water and Sewerage Calculator" xfId="4" xr:uid="{00000000-0005-0000-0000-00003D000000}"/>
    <cellStyle name="Normal_AESY8302E 8 2 Res IS80215 - Water calc with BASIX (reva)" xfId="5" xr:uid="{00000000-0005-0000-0000-00003E000000}"/>
    <cellStyle name="Note 2" xfId="58" xr:uid="{00000000-0005-0000-0000-00003F000000}"/>
    <cellStyle name="Note 2 2" xfId="74" xr:uid="{00000000-0005-0000-0000-000040000000}"/>
    <cellStyle name="Output" xfId="23" builtinId="21" customBuiltin="1"/>
    <cellStyle name="Percent" xfId="2" builtinId="5"/>
    <cellStyle name="Percent 2" xfId="3" xr:uid="{00000000-0005-0000-0000-000043000000}"/>
    <cellStyle name="Percent 2 2" xfId="13" xr:uid="{00000000-0005-0000-0000-000044000000}"/>
    <cellStyle name="Percent 3" xfId="12" xr:uid="{00000000-0005-0000-0000-000045000000}"/>
    <cellStyle name="Percent 4" xfId="55" xr:uid="{00000000-0005-0000-0000-000046000000}"/>
    <cellStyle name="Percent 4 2" xfId="72" xr:uid="{00000000-0005-0000-0000-000047000000}"/>
    <cellStyle name="Title" xfId="14" builtinId="15" customBuiltin="1"/>
    <cellStyle name="Total" xfId="29" builtinId="25" customBuiltin="1"/>
    <cellStyle name="Warning Text" xfId="27" builtinId="11" customBuiltin="1"/>
  </cellStyles>
  <dxfs count="1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b/>
        <i val="0"/>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9933"/>
      <color rgb="FFCCCCFF"/>
      <color rgb="FFFFFFCC"/>
      <color rgb="FFCC99FF"/>
      <color rgb="FFCC66FF"/>
      <color rgb="FF9999FF"/>
      <color rgb="FFFF66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Annual Irrigation Demand</a:t>
            </a:r>
          </a:p>
        </c:rich>
      </c:tx>
      <c:overlay val="0"/>
    </c:title>
    <c:autoTitleDeleted val="0"/>
    <c:plotArea>
      <c:layout/>
      <c:barChart>
        <c:barDir val="col"/>
        <c:grouping val="clustered"/>
        <c:varyColors val="0"/>
        <c:ser>
          <c:idx val="0"/>
          <c:order val="0"/>
          <c:invertIfNegative val="0"/>
          <c:cat>
            <c:strRef>
              <c:f>'4. Outdoor Water Demand'!$B$42:$B$53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'4. Outdoor Water Demand'!$G$42:$G$53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9D8-4E38-8C7F-1A3765F57D4F}"/>
            </c:ext>
          </c:extLst>
        </c:ser>
        <c:dLbls>
          <c:showLegendKey val="0"/>
          <c:showVal val="0"/>
          <c:showCatName val="0"/>
          <c:showSerName val="0"/>
          <c:showPercent val="0"/>
          <c:showBubbleSize val="0"/>
        </c:dLbls>
        <c:gapWidth val="150"/>
        <c:axId val="324603496"/>
        <c:axId val="324604280"/>
      </c:barChart>
      <c:catAx>
        <c:axId val="324603496"/>
        <c:scaling>
          <c:orientation val="minMax"/>
        </c:scaling>
        <c:delete val="0"/>
        <c:axPos val="b"/>
        <c:title>
          <c:tx>
            <c:rich>
              <a:bodyPr/>
              <a:lstStyle/>
              <a:p>
                <a:pPr>
                  <a:defRPr/>
                </a:pPr>
                <a:r>
                  <a:rPr lang="en-US"/>
                  <a:t>Month</a:t>
                </a:r>
              </a:p>
            </c:rich>
          </c:tx>
          <c:overlay val="0"/>
        </c:title>
        <c:numFmt formatCode="General" sourceLinked="0"/>
        <c:majorTickMark val="out"/>
        <c:minorTickMark val="none"/>
        <c:tickLblPos val="nextTo"/>
        <c:txPr>
          <a:bodyPr rot="-2700000" vert="horz"/>
          <a:lstStyle/>
          <a:p>
            <a:pPr>
              <a:defRPr/>
            </a:pPr>
            <a:endParaRPr lang="en-US"/>
          </a:p>
        </c:txPr>
        <c:crossAx val="324604280"/>
        <c:crosses val="autoZero"/>
        <c:auto val="1"/>
        <c:lblAlgn val="ctr"/>
        <c:lblOffset val="100"/>
        <c:noMultiLvlLbl val="0"/>
      </c:catAx>
      <c:valAx>
        <c:axId val="324604280"/>
        <c:scaling>
          <c:orientation val="minMax"/>
        </c:scaling>
        <c:delete val="0"/>
        <c:axPos val="l"/>
        <c:majorGridlines/>
        <c:title>
          <c:tx>
            <c:rich>
              <a:bodyPr rot="-5400000" vert="horz"/>
              <a:lstStyle/>
              <a:p>
                <a:pPr>
                  <a:defRPr/>
                </a:pPr>
                <a:r>
                  <a:rPr lang="en-US"/>
                  <a:t>Gallons </a:t>
                </a:r>
              </a:p>
            </c:rich>
          </c:tx>
          <c:overlay val="0"/>
        </c:title>
        <c:numFmt formatCode="#,##0" sourceLinked="0"/>
        <c:majorTickMark val="out"/>
        <c:minorTickMark val="none"/>
        <c:tickLblPos val="nextTo"/>
        <c:crossAx val="324603496"/>
        <c:crosses val="autoZero"/>
        <c:crossBetween val="between"/>
      </c:valAx>
    </c:plotArea>
    <c:plotVisOnly val="1"/>
    <c:dispBlanksAs val="gap"/>
    <c:showDLblsOverMax val="0"/>
  </c:chart>
  <c:printSettings>
    <c:headerFooter/>
    <c:pageMargins b="0.75000000000000633" l="0.70000000000000062" r="0.70000000000000062" t="0.750000000000006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1st &amp; 2nd Online Buildings</a:t>
            </a:r>
          </a:p>
        </c:rich>
      </c:tx>
      <c:layout>
        <c:manualLayout>
          <c:xMode val="edge"/>
          <c:yMode val="edge"/>
          <c:x val="0.17400808160235881"/>
          <c:y val="0.83662239810185113"/>
        </c:manualLayout>
      </c:layout>
      <c:overlay val="1"/>
    </c:title>
    <c:autoTitleDeleted val="0"/>
    <c:plotArea>
      <c:layout/>
      <c:barChart>
        <c:barDir val="col"/>
        <c:grouping val="clustered"/>
        <c:varyColors val="0"/>
        <c:ser>
          <c:idx val="0"/>
          <c:order val="0"/>
          <c:tx>
            <c:v>Supply</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Month'!$F$105:$Q$105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D4A-4BB2-85AD-45DFEB7759C8}"/>
            </c:ext>
          </c:extLst>
        </c:ser>
        <c:ser>
          <c:idx val="1"/>
          <c:order val="1"/>
          <c:tx>
            <c:v>Demand</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Month'!$F$106:$Q$106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D4A-4BB2-85AD-45DFEB7759C8}"/>
            </c:ext>
          </c:extLst>
        </c:ser>
        <c:dLbls>
          <c:showLegendKey val="0"/>
          <c:showVal val="0"/>
          <c:showCatName val="0"/>
          <c:showSerName val="0"/>
          <c:showPercent val="0"/>
          <c:showBubbleSize val="0"/>
        </c:dLbls>
        <c:gapWidth val="150"/>
        <c:axId val="528252368"/>
        <c:axId val="528252760"/>
      </c:barChart>
      <c:catAx>
        <c:axId val="528252368"/>
        <c:scaling>
          <c:orientation val="minMax"/>
        </c:scaling>
        <c:delete val="0"/>
        <c:axPos val="b"/>
        <c:numFmt formatCode="General" sourceLinked="0"/>
        <c:majorTickMark val="out"/>
        <c:minorTickMark val="none"/>
        <c:tickLblPos val="nextTo"/>
        <c:crossAx val="528252760"/>
        <c:crosses val="autoZero"/>
        <c:auto val="1"/>
        <c:lblAlgn val="ctr"/>
        <c:lblOffset val="100"/>
        <c:noMultiLvlLbl val="0"/>
      </c:catAx>
      <c:valAx>
        <c:axId val="528252760"/>
        <c:scaling>
          <c:orientation val="minMax"/>
        </c:scaling>
        <c:delete val="0"/>
        <c:axPos val="l"/>
        <c:majorGridlines/>
        <c:numFmt formatCode="#,##0" sourceLinked="1"/>
        <c:majorTickMark val="out"/>
        <c:minorTickMark val="none"/>
        <c:tickLblPos val="nextTo"/>
        <c:crossAx val="528252368"/>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3rd Online Buildings</a:t>
            </a:r>
          </a:p>
        </c:rich>
      </c:tx>
      <c:layout>
        <c:manualLayout>
          <c:xMode val="edge"/>
          <c:yMode val="edge"/>
          <c:x val="0.22702011734205166"/>
          <c:y val="0.87109456854136225"/>
        </c:manualLayout>
      </c:layout>
      <c:overlay val="1"/>
    </c:title>
    <c:autoTitleDeleted val="0"/>
    <c:plotArea>
      <c:layout/>
      <c:barChart>
        <c:barDir val="col"/>
        <c:grouping val="clustered"/>
        <c:varyColors val="0"/>
        <c:ser>
          <c:idx val="0"/>
          <c:order val="0"/>
          <c:tx>
            <c:v>Supply</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Month'!$F$113:$Q$113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5E2-492C-AA07-1956765B465A}"/>
            </c:ext>
          </c:extLst>
        </c:ser>
        <c:ser>
          <c:idx val="1"/>
          <c:order val="1"/>
          <c:tx>
            <c:v>Demand</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Month'!$F$114:$Q$114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5E2-492C-AA07-1956765B465A}"/>
            </c:ext>
          </c:extLst>
        </c:ser>
        <c:dLbls>
          <c:showLegendKey val="0"/>
          <c:showVal val="0"/>
          <c:showCatName val="0"/>
          <c:showSerName val="0"/>
          <c:showPercent val="0"/>
          <c:showBubbleSize val="0"/>
        </c:dLbls>
        <c:gapWidth val="150"/>
        <c:axId val="528253544"/>
        <c:axId val="274668680"/>
      </c:barChart>
      <c:catAx>
        <c:axId val="528253544"/>
        <c:scaling>
          <c:orientation val="minMax"/>
        </c:scaling>
        <c:delete val="0"/>
        <c:axPos val="b"/>
        <c:numFmt formatCode="General" sourceLinked="0"/>
        <c:majorTickMark val="out"/>
        <c:minorTickMark val="none"/>
        <c:tickLblPos val="nextTo"/>
        <c:crossAx val="274668680"/>
        <c:crosses val="autoZero"/>
        <c:auto val="1"/>
        <c:lblAlgn val="ctr"/>
        <c:lblOffset val="100"/>
        <c:noMultiLvlLbl val="0"/>
      </c:catAx>
      <c:valAx>
        <c:axId val="274668680"/>
        <c:scaling>
          <c:orientation val="minMax"/>
        </c:scaling>
        <c:delete val="0"/>
        <c:axPos val="l"/>
        <c:majorGridlines/>
        <c:numFmt formatCode="#,##0" sourceLinked="1"/>
        <c:majorTickMark val="out"/>
        <c:minorTickMark val="none"/>
        <c:tickLblPos val="nextTo"/>
        <c:crossAx val="528253544"/>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All Buildings Online</a:t>
            </a:r>
          </a:p>
        </c:rich>
      </c:tx>
      <c:layout>
        <c:manualLayout>
          <c:xMode val="edge"/>
          <c:yMode val="edge"/>
          <c:x val="0.38687707233264995"/>
          <c:y val="0.93476453088555667"/>
        </c:manualLayout>
      </c:layout>
      <c:overlay val="1"/>
    </c:title>
    <c:autoTitleDeleted val="0"/>
    <c:plotArea>
      <c:layout>
        <c:manualLayout>
          <c:layoutTarget val="inner"/>
          <c:xMode val="edge"/>
          <c:yMode val="edge"/>
          <c:x val="7.3716927019319561E-2"/>
          <c:y val="3.9320704036979903E-2"/>
          <c:w val="0.81969957897090939"/>
          <c:h val="0.8294570919600619"/>
        </c:manualLayout>
      </c:layout>
      <c:barChart>
        <c:barDir val="col"/>
        <c:grouping val="clustered"/>
        <c:varyColors val="0"/>
        <c:ser>
          <c:idx val="0"/>
          <c:order val="0"/>
          <c:tx>
            <c:v>Supply</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Month'!$F$121:$Q$121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6C-4920-B935-3A81ED08E610}"/>
            </c:ext>
          </c:extLst>
        </c:ser>
        <c:ser>
          <c:idx val="1"/>
          <c:order val="1"/>
          <c:tx>
            <c:v>Demand</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Month'!$F$122:$Q$122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6C-4920-B935-3A81ED08E610}"/>
            </c:ext>
          </c:extLst>
        </c:ser>
        <c:dLbls>
          <c:showLegendKey val="0"/>
          <c:showVal val="0"/>
          <c:showCatName val="0"/>
          <c:showSerName val="0"/>
          <c:showPercent val="0"/>
          <c:showBubbleSize val="0"/>
        </c:dLbls>
        <c:gapWidth val="150"/>
        <c:axId val="274669464"/>
        <c:axId val="274669856"/>
      </c:barChart>
      <c:catAx>
        <c:axId val="274669464"/>
        <c:scaling>
          <c:orientation val="minMax"/>
        </c:scaling>
        <c:delete val="0"/>
        <c:axPos val="b"/>
        <c:numFmt formatCode="General" sourceLinked="0"/>
        <c:majorTickMark val="out"/>
        <c:minorTickMark val="none"/>
        <c:tickLblPos val="nextTo"/>
        <c:crossAx val="274669856"/>
        <c:crosses val="autoZero"/>
        <c:auto val="1"/>
        <c:lblAlgn val="ctr"/>
        <c:lblOffset val="100"/>
        <c:noMultiLvlLbl val="0"/>
      </c:catAx>
      <c:valAx>
        <c:axId val="274669856"/>
        <c:scaling>
          <c:orientation val="minMax"/>
        </c:scaling>
        <c:delete val="0"/>
        <c:axPos val="l"/>
        <c:majorGridlines/>
        <c:numFmt formatCode="#,##0" sourceLinked="1"/>
        <c:majorTickMark val="out"/>
        <c:minorTickMark val="none"/>
        <c:tickLblPos val="nextTo"/>
        <c:crossAx val="274669464"/>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Annual Rainwater Supply</a:t>
            </a:r>
          </a:p>
        </c:rich>
      </c:tx>
      <c:overlay val="0"/>
    </c:title>
    <c:autoTitleDeleted val="0"/>
    <c:plotArea>
      <c:layout/>
      <c:barChart>
        <c:barDir val="col"/>
        <c:grouping val="clustered"/>
        <c:varyColors val="0"/>
        <c:ser>
          <c:idx val="0"/>
          <c:order val="0"/>
          <c:tx>
            <c:v>Rainwater</c:v>
          </c:tx>
          <c:invertIfNegative val="0"/>
          <c:cat>
            <c:strRef>
              <c:f>'5. Outdoor Non-Potable Supply'!$B$29:$B$40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'5. Outdoor Non-Potable Supply'!$E$29:$E$40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F0E-4C2B-8670-ADE60006E6EB}"/>
            </c:ext>
          </c:extLst>
        </c:ser>
        <c:dLbls>
          <c:showLegendKey val="0"/>
          <c:showVal val="0"/>
          <c:showCatName val="0"/>
          <c:showSerName val="0"/>
          <c:showPercent val="0"/>
          <c:showBubbleSize val="0"/>
        </c:dLbls>
        <c:gapWidth val="150"/>
        <c:axId val="313147568"/>
        <c:axId val="313147960"/>
      </c:barChart>
      <c:catAx>
        <c:axId val="313147568"/>
        <c:scaling>
          <c:orientation val="minMax"/>
        </c:scaling>
        <c:delete val="0"/>
        <c:axPos val="b"/>
        <c:numFmt formatCode="General" sourceLinked="0"/>
        <c:majorTickMark val="out"/>
        <c:minorTickMark val="none"/>
        <c:tickLblPos val="nextTo"/>
        <c:crossAx val="313147960"/>
        <c:crosses val="autoZero"/>
        <c:auto val="1"/>
        <c:lblAlgn val="ctr"/>
        <c:lblOffset val="100"/>
        <c:noMultiLvlLbl val="0"/>
      </c:catAx>
      <c:valAx>
        <c:axId val="313147960"/>
        <c:scaling>
          <c:orientation val="minMax"/>
          <c:max val="50000"/>
        </c:scaling>
        <c:delete val="0"/>
        <c:axPos val="l"/>
        <c:majorGridlines/>
        <c:title>
          <c:tx>
            <c:rich>
              <a:bodyPr rot="-5400000" vert="horz"/>
              <a:lstStyle/>
              <a:p>
                <a:pPr>
                  <a:defRPr/>
                </a:pPr>
                <a:r>
                  <a:rPr lang="en-US"/>
                  <a:t>Gallons</a:t>
                </a:r>
              </a:p>
            </c:rich>
          </c:tx>
          <c:overlay val="0"/>
        </c:title>
        <c:numFmt formatCode="#,##0" sourceLinked="1"/>
        <c:majorTickMark val="out"/>
        <c:minorTickMark val="none"/>
        <c:tickLblPos val="nextTo"/>
        <c:crossAx val="313147568"/>
        <c:crosses val="autoZero"/>
        <c:crossBetween val="between"/>
      </c:valAx>
    </c:plotArea>
    <c:legend>
      <c:legendPos val="r"/>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Supply vs Demand</a:t>
            </a:r>
          </a:p>
        </c:rich>
      </c:tx>
      <c:overlay val="0"/>
    </c:title>
    <c:autoTitleDeleted val="0"/>
    <c:plotArea>
      <c:layout>
        <c:manualLayout>
          <c:layoutTarget val="inner"/>
          <c:xMode val="edge"/>
          <c:yMode val="edge"/>
          <c:x val="7.1600749843645131E-2"/>
          <c:y val="6.8738112146856739E-2"/>
          <c:w val="0.78459836561604257"/>
          <c:h val="0.88426847359676219"/>
        </c:manualLayout>
      </c:layout>
      <c:barChart>
        <c:barDir val="col"/>
        <c:grouping val="stacked"/>
        <c:varyColors val="0"/>
        <c:ser>
          <c:idx val="8"/>
          <c:order val="0"/>
          <c:tx>
            <c:strRef>
              <c:f>'7. Project Definition'!$B$161</c:f>
              <c:strCache>
                <c:ptCount val="1"/>
                <c:pt idx="0">
                  <c:v>Decorative Water Feature, Laundry &amp; Other Outdoor</c:v>
                </c:pt>
              </c:strCache>
            </c:strRef>
          </c:tx>
          <c:invertIfNegative val="0"/>
          <c:cat>
            <c:strRef>
              <c:f>'7. Project Definition'!$C$153:$D$153</c:f>
              <c:strCache>
                <c:ptCount val="2"/>
                <c:pt idx="0">
                  <c:v>Supply</c:v>
                </c:pt>
                <c:pt idx="1">
                  <c:v>Demand</c:v>
                </c:pt>
              </c:strCache>
            </c:strRef>
          </c:cat>
          <c:val>
            <c:numRef>
              <c:f>'7. Project Definition'!$C$161:$D$161</c:f>
              <c:numCache>
                <c:formatCode>#,##0</c:formatCode>
                <c:ptCount val="2"/>
                <c:pt idx="1">
                  <c:v>0</c:v>
                </c:pt>
              </c:numCache>
            </c:numRef>
          </c:val>
          <c:extLst>
            <c:ext xmlns:c16="http://schemas.microsoft.com/office/drawing/2014/chart" uri="{C3380CC4-5D6E-409C-BE32-E72D297353CC}">
              <c16:uniqueId val="{00000000-55DD-40B8-BEF0-75BFB17C6C70}"/>
            </c:ext>
          </c:extLst>
        </c:ser>
        <c:ser>
          <c:idx val="7"/>
          <c:order val="1"/>
          <c:tx>
            <c:strRef>
              <c:f>'7. Project Definition'!$B$160</c:f>
              <c:strCache>
                <c:ptCount val="1"/>
                <c:pt idx="0">
                  <c:v>HVAC/Cooling</c:v>
                </c:pt>
              </c:strCache>
            </c:strRef>
          </c:tx>
          <c:invertIfNegative val="0"/>
          <c:cat>
            <c:strRef>
              <c:f>'7. Project Definition'!$C$153:$D$153</c:f>
              <c:strCache>
                <c:ptCount val="2"/>
                <c:pt idx="0">
                  <c:v>Supply</c:v>
                </c:pt>
                <c:pt idx="1">
                  <c:v>Demand</c:v>
                </c:pt>
              </c:strCache>
            </c:strRef>
          </c:cat>
          <c:val>
            <c:numRef>
              <c:f>'7. Project Definition'!$C$160:$D$160</c:f>
              <c:numCache>
                <c:formatCode>#,##0</c:formatCode>
                <c:ptCount val="2"/>
                <c:pt idx="1">
                  <c:v>0</c:v>
                </c:pt>
              </c:numCache>
            </c:numRef>
          </c:val>
          <c:extLst>
            <c:ext xmlns:c16="http://schemas.microsoft.com/office/drawing/2014/chart" uri="{C3380CC4-5D6E-409C-BE32-E72D297353CC}">
              <c16:uniqueId val="{00000001-55DD-40B8-BEF0-75BFB17C6C70}"/>
            </c:ext>
          </c:extLst>
        </c:ser>
        <c:ser>
          <c:idx val="6"/>
          <c:order val="2"/>
          <c:tx>
            <c:strRef>
              <c:f>'7. Project Definition'!$B$159</c:f>
              <c:strCache>
                <c:ptCount val="1"/>
                <c:pt idx="0">
                  <c:v>Landscape Irrigation</c:v>
                </c:pt>
              </c:strCache>
            </c:strRef>
          </c:tx>
          <c:invertIfNegative val="0"/>
          <c:cat>
            <c:strRef>
              <c:f>'7. Project Definition'!$C$153:$D$153</c:f>
              <c:strCache>
                <c:ptCount val="2"/>
                <c:pt idx="0">
                  <c:v>Supply</c:v>
                </c:pt>
                <c:pt idx="1">
                  <c:v>Demand</c:v>
                </c:pt>
              </c:strCache>
            </c:strRef>
          </c:cat>
          <c:val>
            <c:numRef>
              <c:f>'7. Project Definition'!$C$159:$D$159</c:f>
              <c:numCache>
                <c:formatCode>#,##0</c:formatCode>
                <c:ptCount val="2"/>
                <c:pt idx="1">
                  <c:v>0</c:v>
                </c:pt>
              </c:numCache>
            </c:numRef>
          </c:val>
          <c:extLst>
            <c:ext xmlns:c16="http://schemas.microsoft.com/office/drawing/2014/chart" uri="{C3380CC4-5D6E-409C-BE32-E72D297353CC}">
              <c16:uniqueId val="{00000002-55DD-40B8-BEF0-75BFB17C6C70}"/>
            </c:ext>
          </c:extLst>
        </c:ser>
        <c:ser>
          <c:idx val="5"/>
          <c:order val="3"/>
          <c:tx>
            <c:strRef>
              <c:f>'7. Project Definition'!$B$158</c:f>
              <c:strCache>
                <c:ptCount val="1"/>
                <c:pt idx="0">
                  <c:v>Toilet/Urinal Flushing</c:v>
                </c:pt>
              </c:strCache>
            </c:strRef>
          </c:tx>
          <c:invertIfNegative val="0"/>
          <c:cat>
            <c:strRef>
              <c:f>'7. Project Definition'!$C$153:$D$153</c:f>
              <c:strCache>
                <c:ptCount val="2"/>
                <c:pt idx="0">
                  <c:v>Supply</c:v>
                </c:pt>
                <c:pt idx="1">
                  <c:v>Demand</c:v>
                </c:pt>
              </c:strCache>
            </c:strRef>
          </c:cat>
          <c:val>
            <c:numRef>
              <c:f>'7. Project Definition'!$C$158:$D$158</c:f>
              <c:numCache>
                <c:formatCode>#,##0</c:formatCode>
                <c:ptCount val="2"/>
                <c:pt idx="1">
                  <c:v>0</c:v>
                </c:pt>
              </c:numCache>
            </c:numRef>
          </c:val>
          <c:extLst>
            <c:ext xmlns:c16="http://schemas.microsoft.com/office/drawing/2014/chart" uri="{C3380CC4-5D6E-409C-BE32-E72D297353CC}">
              <c16:uniqueId val="{00000003-55DD-40B8-BEF0-75BFB17C6C70}"/>
            </c:ext>
          </c:extLst>
        </c:ser>
        <c:ser>
          <c:idx val="11"/>
          <c:order val="4"/>
          <c:tx>
            <c:strRef>
              <c:f>'7. Project Definition'!$B$157</c:f>
              <c:strCache>
                <c:ptCount val="1"/>
                <c:pt idx="0">
                  <c:v>Cooling &amp; Other Supplies</c:v>
                </c:pt>
              </c:strCache>
            </c:strRef>
          </c:tx>
          <c:spPr>
            <a:solidFill>
              <a:schemeClr val="accent5">
                <a:lumMod val="40000"/>
                <a:lumOff val="60000"/>
              </a:schemeClr>
            </a:solidFill>
          </c:spPr>
          <c:invertIfNegative val="0"/>
          <c:cat>
            <c:strRef>
              <c:f>'7. Project Definition'!$C$153:$D$153</c:f>
              <c:strCache>
                <c:ptCount val="2"/>
                <c:pt idx="0">
                  <c:v>Supply</c:v>
                </c:pt>
                <c:pt idx="1">
                  <c:v>Demand</c:v>
                </c:pt>
              </c:strCache>
            </c:strRef>
          </c:cat>
          <c:val>
            <c:numRef>
              <c:f>'7. Project Definition'!$C$157:$D$157</c:f>
              <c:numCache>
                <c:formatCode>General</c:formatCode>
                <c:ptCount val="2"/>
                <c:pt idx="0" formatCode="#,##0">
                  <c:v>0</c:v>
                </c:pt>
              </c:numCache>
            </c:numRef>
          </c:val>
          <c:extLst>
            <c:ext xmlns:c16="http://schemas.microsoft.com/office/drawing/2014/chart" uri="{C3380CC4-5D6E-409C-BE32-E72D297353CC}">
              <c16:uniqueId val="{00000004-55DD-40B8-BEF0-75BFB17C6C70}"/>
            </c:ext>
          </c:extLst>
        </c:ser>
        <c:ser>
          <c:idx val="3"/>
          <c:order val="5"/>
          <c:tx>
            <c:strRef>
              <c:f>'7. Project Definition'!#REF!</c:f>
              <c:strCache>
                <c:ptCount val="1"/>
                <c:pt idx="0">
                  <c:v>#REF!</c:v>
                </c:pt>
              </c:strCache>
            </c:strRef>
          </c:tx>
          <c:spPr>
            <a:solidFill>
              <a:schemeClr val="accent4"/>
            </a:solidFill>
          </c:spPr>
          <c:invertIfNegative val="0"/>
          <c:cat>
            <c:strRef>
              <c:f>'7. Project Definition'!$C$153:$D$153</c:f>
              <c:strCache>
                <c:ptCount val="2"/>
                <c:pt idx="0">
                  <c:v>Supply</c:v>
                </c:pt>
                <c:pt idx="1">
                  <c:v>Demand</c:v>
                </c:pt>
              </c:strCache>
            </c:strRef>
          </c:cat>
          <c:val>
            <c:numRef>
              <c:f>'7. Project Definition'!#REF!</c:f>
              <c:numCache>
                <c:formatCode>General</c:formatCode>
                <c:ptCount val="1"/>
                <c:pt idx="0">
                  <c:v>1</c:v>
                </c:pt>
              </c:numCache>
            </c:numRef>
          </c:val>
          <c:extLst>
            <c:ext xmlns:c16="http://schemas.microsoft.com/office/drawing/2014/chart" uri="{C3380CC4-5D6E-409C-BE32-E72D297353CC}">
              <c16:uniqueId val="{00000005-55DD-40B8-BEF0-75BFB17C6C70}"/>
            </c:ext>
          </c:extLst>
        </c:ser>
        <c:ser>
          <c:idx val="2"/>
          <c:order val="6"/>
          <c:tx>
            <c:strRef>
              <c:f>'7. Project Definition'!$B$155</c:f>
              <c:strCache>
                <c:ptCount val="1"/>
                <c:pt idx="0">
                  <c:v>Rainwater</c:v>
                </c:pt>
              </c:strCache>
            </c:strRef>
          </c:tx>
          <c:invertIfNegative val="0"/>
          <c:cat>
            <c:strRef>
              <c:f>'7. Project Definition'!$C$153:$D$153</c:f>
              <c:strCache>
                <c:ptCount val="2"/>
                <c:pt idx="0">
                  <c:v>Supply</c:v>
                </c:pt>
                <c:pt idx="1">
                  <c:v>Demand</c:v>
                </c:pt>
              </c:strCache>
            </c:strRef>
          </c:cat>
          <c:val>
            <c:numRef>
              <c:f>'7. Project Definition'!$C$155:$D$155</c:f>
              <c:numCache>
                <c:formatCode>General</c:formatCode>
                <c:ptCount val="2"/>
                <c:pt idx="0" formatCode="#,##0">
                  <c:v>0</c:v>
                </c:pt>
              </c:numCache>
            </c:numRef>
          </c:val>
          <c:extLst>
            <c:ext xmlns:c16="http://schemas.microsoft.com/office/drawing/2014/chart" uri="{C3380CC4-5D6E-409C-BE32-E72D297353CC}">
              <c16:uniqueId val="{00000006-55DD-40B8-BEF0-75BFB17C6C70}"/>
            </c:ext>
          </c:extLst>
        </c:ser>
        <c:ser>
          <c:idx val="0"/>
          <c:order val="7"/>
          <c:tx>
            <c:strRef>
              <c:f>'7. Project Definition'!#REF!</c:f>
              <c:strCache>
                <c:ptCount val="1"/>
                <c:pt idx="0">
                  <c:v>#REF!</c:v>
                </c:pt>
              </c:strCache>
            </c:strRef>
          </c:tx>
          <c:spPr>
            <a:solidFill>
              <a:schemeClr val="accent1"/>
            </a:solidFill>
          </c:spPr>
          <c:invertIfNegative val="0"/>
          <c:cat>
            <c:strRef>
              <c:f>'7. Project Definition'!$C$153:$D$153</c:f>
              <c:strCache>
                <c:ptCount val="2"/>
                <c:pt idx="0">
                  <c:v>Supply</c:v>
                </c:pt>
                <c:pt idx="1">
                  <c:v>Demand</c:v>
                </c:pt>
              </c:strCache>
            </c:strRef>
          </c:cat>
          <c:val>
            <c:numRef>
              <c:f>'7. Project Definition'!#REF!</c:f>
              <c:numCache>
                <c:formatCode>General</c:formatCode>
                <c:ptCount val="1"/>
                <c:pt idx="0">
                  <c:v>1</c:v>
                </c:pt>
              </c:numCache>
            </c:numRef>
          </c:val>
          <c:extLst>
            <c:ext xmlns:c16="http://schemas.microsoft.com/office/drawing/2014/chart" uri="{C3380CC4-5D6E-409C-BE32-E72D297353CC}">
              <c16:uniqueId val="{00000007-55DD-40B8-BEF0-75BFB17C6C70}"/>
            </c:ext>
          </c:extLst>
        </c:ser>
        <c:ser>
          <c:idx val="4"/>
          <c:order val="8"/>
          <c:tx>
            <c:strRef>
              <c:f>'7. Project Definition'!$B$156</c:f>
              <c:strCache>
                <c:ptCount val="1"/>
                <c:pt idx="0">
                  <c:v>Blackwater</c:v>
                </c:pt>
              </c:strCache>
            </c:strRef>
          </c:tx>
          <c:spPr>
            <a:solidFill>
              <a:schemeClr val="bg2">
                <a:lumMod val="75000"/>
              </a:schemeClr>
            </a:solidFill>
          </c:spPr>
          <c:invertIfNegative val="0"/>
          <c:cat>
            <c:strRef>
              <c:f>'7. Project Definition'!$C$153:$D$153</c:f>
              <c:strCache>
                <c:ptCount val="2"/>
                <c:pt idx="0">
                  <c:v>Supply</c:v>
                </c:pt>
                <c:pt idx="1">
                  <c:v>Demand</c:v>
                </c:pt>
              </c:strCache>
            </c:strRef>
          </c:cat>
          <c:val>
            <c:numRef>
              <c:f>'7. Project Definition'!$C$156:$D$156</c:f>
              <c:numCache>
                <c:formatCode>General</c:formatCode>
                <c:ptCount val="2"/>
                <c:pt idx="0" formatCode="#,##0">
                  <c:v>0</c:v>
                </c:pt>
              </c:numCache>
            </c:numRef>
          </c:val>
          <c:extLst>
            <c:ext xmlns:c16="http://schemas.microsoft.com/office/drawing/2014/chart" uri="{C3380CC4-5D6E-409C-BE32-E72D297353CC}">
              <c16:uniqueId val="{00000008-55DD-40B8-BEF0-75BFB17C6C70}"/>
            </c:ext>
          </c:extLst>
        </c:ser>
        <c:ser>
          <c:idx val="1"/>
          <c:order val="9"/>
          <c:tx>
            <c:strRef>
              <c:f>'7. Project Definition'!$B$154</c:f>
              <c:strCache>
                <c:ptCount val="1"/>
                <c:pt idx="0">
                  <c:v>Graywater</c:v>
                </c:pt>
              </c:strCache>
            </c:strRef>
          </c:tx>
          <c:spPr>
            <a:solidFill>
              <a:schemeClr val="bg1">
                <a:lumMod val="85000"/>
              </a:schemeClr>
            </a:solidFill>
          </c:spPr>
          <c:invertIfNegative val="0"/>
          <c:cat>
            <c:strRef>
              <c:f>'7. Project Definition'!$C$153:$D$153</c:f>
              <c:strCache>
                <c:ptCount val="2"/>
                <c:pt idx="0">
                  <c:v>Supply</c:v>
                </c:pt>
                <c:pt idx="1">
                  <c:v>Demand</c:v>
                </c:pt>
              </c:strCache>
            </c:strRef>
          </c:cat>
          <c:val>
            <c:numRef>
              <c:f>'7. Project Definition'!$C$154:$D$154</c:f>
              <c:numCache>
                <c:formatCode>General</c:formatCode>
                <c:ptCount val="2"/>
                <c:pt idx="0" formatCode="#,##0">
                  <c:v>0</c:v>
                </c:pt>
              </c:numCache>
            </c:numRef>
          </c:val>
          <c:extLst>
            <c:ext xmlns:c16="http://schemas.microsoft.com/office/drawing/2014/chart" uri="{C3380CC4-5D6E-409C-BE32-E72D297353CC}">
              <c16:uniqueId val="{00000009-55DD-40B8-BEF0-75BFB17C6C70}"/>
            </c:ext>
          </c:extLst>
        </c:ser>
        <c:dLbls>
          <c:showLegendKey val="0"/>
          <c:showVal val="0"/>
          <c:showCatName val="0"/>
          <c:showSerName val="0"/>
          <c:showPercent val="0"/>
          <c:showBubbleSize val="0"/>
        </c:dLbls>
        <c:gapWidth val="150"/>
        <c:overlap val="100"/>
        <c:axId val="313148352"/>
        <c:axId val="313149136"/>
      </c:barChart>
      <c:catAx>
        <c:axId val="313148352"/>
        <c:scaling>
          <c:orientation val="minMax"/>
        </c:scaling>
        <c:delete val="0"/>
        <c:axPos val="b"/>
        <c:numFmt formatCode="General" sourceLinked="0"/>
        <c:majorTickMark val="out"/>
        <c:minorTickMark val="none"/>
        <c:tickLblPos val="nextTo"/>
        <c:crossAx val="313149136"/>
        <c:crosses val="autoZero"/>
        <c:auto val="1"/>
        <c:lblAlgn val="ctr"/>
        <c:lblOffset val="100"/>
        <c:noMultiLvlLbl val="0"/>
      </c:catAx>
      <c:valAx>
        <c:axId val="313149136"/>
        <c:scaling>
          <c:orientation val="minMax"/>
        </c:scaling>
        <c:delete val="0"/>
        <c:axPos val="l"/>
        <c:majorGridlines/>
        <c:title>
          <c:tx>
            <c:rich>
              <a:bodyPr rot="-5400000" vert="horz"/>
              <a:lstStyle/>
              <a:p>
                <a:pPr>
                  <a:defRPr/>
                </a:pPr>
                <a:r>
                  <a:rPr lang="en-US"/>
                  <a:t>Volume (Gallons per Year)</a:t>
                </a:r>
              </a:p>
            </c:rich>
          </c:tx>
          <c:layout>
            <c:manualLayout>
              <c:xMode val="edge"/>
              <c:yMode val="edge"/>
              <c:x val="5.2383738717210505E-3"/>
              <c:y val="0.35538042686142524"/>
            </c:manualLayout>
          </c:layout>
          <c:overlay val="0"/>
        </c:title>
        <c:numFmt formatCode="#,##0" sourceLinked="0"/>
        <c:majorTickMark val="out"/>
        <c:minorTickMark val="none"/>
        <c:tickLblPos val="nextTo"/>
        <c:crossAx val="313148352"/>
        <c:crosses val="autoZero"/>
        <c:crossBetween val="between"/>
      </c:valAx>
    </c:plotArea>
    <c:legend>
      <c:legendPos val="r"/>
      <c:layout>
        <c:manualLayout>
          <c:xMode val="edge"/>
          <c:yMode val="edge"/>
          <c:x val="0.86740234378839653"/>
          <c:y val="8.1865498360555483E-2"/>
          <c:w val="0.11606683493972154"/>
          <c:h val="0.42635617703667533"/>
        </c:manualLayout>
      </c:layout>
      <c:overlay val="0"/>
    </c:legend>
    <c:plotVisOnly val="1"/>
    <c:dispBlanksAs val="gap"/>
    <c:showDLblsOverMax val="0"/>
  </c:chart>
  <c:spPr>
    <a:solidFill>
      <a:schemeClr val="lt1"/>
    </a:solidFill>
    <a:ln w="25400" cap="flat" cmpd="sng" algn="ctr">
      <a:solidFill>
        <a:sysClr val="windowText" lastClr="000000"/>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4" l="0.70000000000000062" r="0.70000000000000062" t="0.750000000000004" header="0.30000000000000032" footer="0.30000000000000032"/>
    <c:pageSetup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Selected On-Site Supply vs. Selected Non-Potable Demand (All Sites On-Line)</a:t>
            </a:r>
          </a:p>
        </c:rich>
      </c:tx>
      <c:layout>
        <c:manualLayout>
          <c:xMode val="edge"/>
          <c:yMode val="edge"/>
          <c:x val="0.31432470429443443"/>
          <c:y val="2.9460523900408528E-2"/>
        </c:manualLayout>
      </c:layout>
      <c:overlay val="1"/>
    </c:title>
    <c:autoTitleDeleted val="0"/>
    <c:plotArea>
      <c:layout>
        <c:manualLayout>
          <c:layoutTarget val="inner"/>
          <c:xMode val="edge"/>
          <c:yMode val="edge"/>
          <c:x val="7.9347860105002124E-2"/>
          <c:y val="0.13365824657292544"/>
          <c:w val="0.82058746333178945"/>
          <c:h val="0.76989730879396479"/>
        </c:manualLayout>
      </c:layout>
      <c:barChart>
        <c:barDir val="col"/>
        <c:grouping val="clustered"/>
        <c:varyColors val="0"/>
        <c:ser>
          <c:idx val="0"/>
          <c:order val="0"/>
          <c:tx>
            <c:v>On-site Supplies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Definition'!$G$166:$R$166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DD8-465C-BEB7-3318168E40BD}"/>
            </c:ext>
          </c:extLst>
        </c:ser>
        <c:ser>
          <c:idx val="1"/>
          <c:order val="1"/>
          <c:tx>
            <c:v>Non-potable Demands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Definition'!$G$167:$R$167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DD8-465C-BEB7-3318168E40BD}"/>
            </c:ext>
          </c:extLst>
        </c:ser>
        <c:dLbls>
          <c:showLegendKey val="0"/>
          <c:showVal val="0"/>
          <c:showCatName val="0"/>
          <c:showSerName val="0"/>
          <c:showPercent val="0"/>
          <c:showBubbleSize val="0"/>
        </c:dLbls>
        <c:gapWidth val="150"/>
        <c:axId val="556844688"/>
        <c:axId val="556845080"/>
      </c:barChart>
      <c:catAx>
        <c:axId val="556844688"/>
        <c:scaling>
          <c:orientation val="minMax"/>
        </c:scaling>
        <c:delete val="0"/>
        <c:axPos val="b"/>
        <c:numFmt formatCode="General" sourceLinked="0"/>
        <c:majorTickMark val="out"/>
        <c:minorTickMark val="none"/>
        <c:tickLblPos val="nextTo"/>
        <c:crossAx val="556845080"/>
        <c:crosses val="autoZero"/>
        <c:auto val="1"/>
        <c:lblAlgn val="ctr"/>
        <c:lblOffset val="100"/>
        <c:noMultiLvlLbl val="0"/>
      </c:catAx>
      <c:valAx>
        <c:axId val="556845080"/>
        <c:scaling>
          <c:orientation val="minMax"/>
        </c:scaling>
        <c:delete val="0"/>
        <c:axPos val="l"/>
        <c:majorGridlines/>
        <c:title>
          <c:tx>
            <c:rich>
              <a:bodyPr rot="-5400000" vert="horz"/>
              <a:lstStyle/>
              <a:p>
                <a:pPr>
                  <a:defRPr/>
                </a:pPr>
                <a:r>
                  <a:rPr lang="en-US"/>
                  <a:t>Gallons Per Month</a:t>
                </a:r>
              </a:p>
            </c:rich>
          </c:tx>
          <c:layout>
            <c:manualLayout>
              <c:xMode val="edge"/>
              <c:yMode val="edge"/>
              <c:x val="1.9205805156708507E-2"/>
              <c:y val="0.35045779149502182"/>
            </c:manualLayout>
          </c:layout>
          <c:overlay val="0"/>
        </c:title>
        <c:numFmt formatCode="#,##0" sourceLinked="1"/>
        <c:majorTickMark val="out"/>
        <c:minorTickMark val="none"/>
        <c:tickLblPos val="nextTo"/>
        <c:crossAx val="556844688"/>
        <c:crosses val="autoZero"/>
        <c:crossBetween val="between"/>
      </c:valAx>
    </c:plotArea>
    <c:legend>
      <c:legendPos val="r"/>
      <c:layout>
        <c:manualLayout>
          <c:xMode val="edge"/>
          <c:yMode val="edge"/>
          <c:x val="0.79422203491359022"/>
          <c:y val="1.8471498460906913E-2"/>
          <c:w val="0.16670349559381767"/>
          <c:h val="0.1418955656522054"/>
        </c:manualLayout>
      </c:layout>
      <c:overlay val="0"/>
      <c:spPr>
        <a:solidFill>
          <a:schemeClr val="bg1"/>
        </a:solidFill>
        <a:ln>
          <a:solidFill>
            <a:schemeClr val="tx1"/>
          </a:solidFill>
        </a:ln>
      </c:spPr>
      <c:txPr>
        <a:bodyPr/>
        <a:lstStyle/>
        <a:p>
          <a:pPr>
            <a:defRPr sz="1200" baseline="0"/>
          </a:pPr>
          <a:endParaRPr lang="en-US"/>
        </a:p>
      </c:txPr>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Supply vs. Non-Potable Demand</a:t>
            </a:r>
          </a:p>
        </c:rich>
      </c:tx>
      <c:layout>
        <c:manualLayout>
          <c:xMode val="edge"/>
          <c:yMode val="edge"/>
          <c:x val="0.29561117130615988"/>
          <c:y val="0"/>
        </c:manualLayout>
      </c:layout>
      <c:overlay val="1"/>
    </c:title>
    <c:autoTitleDeleted val="0"/>
    <c:plotArea>
      <c:layout>
        <c:manualLayout>
          <c:layoutTarget val="inner"/>
          <c:xMode val="edge"/>
          <c:yMode val="edge"/>
          <c:x val="0.146452678709279"/>
          <c:y val="0.1336582113084302"/>
          <c:w val="0.82058746333178945"/>
          <c:h val="0.76989730879396479"/>
        </c:manualLayout>
      </c:layout>
      <c:barChart>
        <c:barDir val="col"/>
        <c:grouping val="clustered"/>
        <c:varyColors val="0"/>
        <c:ser>
          <c:idx val="0"/>
          <c:order val="0"/>
          <c:tx>
            <c:v>On-site Supplies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Definition'!$G$166:$R$166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835-4C89-B289-788C8A6143B0}"/>
            </c:ext>
          </c:extLst>
        </c:ser>
        <c:ser>
          <c:idx val="1"/>
          <c:order val="1"/>
          <c:tx>
            <c:v>Non-potable Demands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Definition'!$G$167:$R$167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835-4C89-B289-788C8A6143B0}"/>
            </c:ext>
          </c:extLst>
        </c:ser>
        <c:dLbls>
          <c:showLegendKey val="0"/>
          <c:showVal val="0"/>
          <c:showCatName val="0"/>
          <c:showSerName val="0"/>
          <c:showPercent val="0"/>
          <c:showBubbleSize val="0"/>
        </c:dLbls>
        <c:gapWidth val="150"/>
        <c:axId val="533956816"/>
        <c:axId val="533957208"/>
      </c:barChart>
      <c:catAx>
        <c:axId val="533956816"/>
        <c:scaling>
          <c:orientation val="minMax"/>
        </c:scaling>
        <c:delete val="0"/>
        <c:axPos val="b"/>
        <c:numFmt formatCode="General" sourceLinked="0"/>
        <c:majorTickMark val="out"/>
        <c:minorTickMark val="none"/>
        <c:tickLblPos val="nextTo"/>
        <c:txPr>
          <a:bodyPr/>
          <a:lstStyle/>
          <a:p>
            <a:pPr>
              <a:defRPr sz="800"/>
            </a:pPr>
            <a:endParaRPr lang="en-US"/>
          </a:p>
        </c:txPr>
        <c:crossAx val="533957208"/>
        <c:crosses val="autoZero"/>
        <c:auto val="1"/>
        <c:lblAlgn val="ctr"/>
        <c:lblOffset val="100"/>
        <c:noMultiLvlLbl val="0"/>
      </c:catAx>
      <c:valAx>
        <c:axId val="533957208"/>
        <c:scaling>
          <c:orientation val="minMax"/>
        </c:scaling>
        <c:delete val="0"/>
        <c:axPos val="l"/>
        <c:majorGridlines/>
        <c:title>
          <c:tx>
            <c:rich>
              <a:bodyPr rot="-5400000" vert="horz"/>
              <a:lstStyle/>
              <a:p>
                <a:pPr>
                  <a:defRPr/>
                </a:pPr>
                <a:r>
                  <a:rPr lang="en-US"/>
                  <a:t>Gallons Per Month</a:t>
                </a:r>
              </a:p>
            </c:rich>
          </c:tx>
          <c:layout>
            <c:manualLayout>
              <c:xMode val="edge"/>
              <c:yMode val="edge"/>
              <c:x val="1.9205805156708514E-2"/>
              <c:y val="0.35045779149502182"/>
            </c:manualLayout>
          </c:layout>
          <c:overlay val="0"/>
        </c:title>
        <c:numFmt formatCode="#,##0" sourceLinked="1"/>
        <c:majorTickMark val="out"/>
        <c:minorTickMark val="none"/>
        <c:tickLblPos val="nextTo"/>
        <c:crossAx val="533956816"/>
        <c:crosses val="autoZero"/>
        <c:crossBetween val="between"/>
      </c:valAx>
    </c:plotArea>
    <c:legend>
      <c:legendPos val="r"/>
      <c:layout>
        <c:manualLayout>
          <c:xMode val="edge"/>
          <c:yMode val="edge"/>
          <c:x val="0.76900092635480211"/>
          <c:y val="2.0322209138924664E-2"/>
          <c:w val="0.21594304782458631"/>
          <c:h val="0.1547271885132023"/>
        </c:manualLayout>
      </c:layout>
      <c:overlay val="0"/>
      <c:spPr>
        <a:solidFill>
          <a:schemeClr val="bg1">
            <a:lumMod val="95000"/>
          </a:schemeClr>
        </a:solidFill>
        <a:ln w="9525">
          <a:solidFill>
            <a:schemeClr val="tx1"/>
          </a:solidFill>
        </a:ln>
      </c:spPr>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On-Site Supplies and Non-Potable Demand Over</a:t>
            </a:r>
            <a:r>
              <a:rPr lang="en-US" baseline="0"/>
              <a:t> 15-Year Timeframe</a:t>
            </a:r>
            <a:endParaRPr lang="en-US"/>
          </a:p>
        </c:rich>
      </c:tx>
      <c:layout>
        <c:manualLayout>
          <c:xMode val="edge"/>
          <c:yMode val="edge"/>
          <c:x val="0.17205379924050679"/>
          <c:y val="1.6719883583970679E-2"/>
        </c:manualLayout>
      </c:layout>
      <c:overlay val="1"/>
    </c:title>
    <c:autoTitleDeleted val="0"/>
    <c:plotArea>
      <c:layout>
        <c:manualLayout>
          <c:layoutTarget val="inner"/>
          <c:xMode val="edge"/>
          <c:yMode val="edge"/>
          <c:x val="0.10949559064910556"/>
          <c:y val="8.722263681910998E-2"/>
          <c:w val="0.85845042218394463"/>
          <c:h val="0.78847551316361164"/>
        </c:manualLayout>
      </c:layout>
      <c:barChart>
        <c:barDir val="col"/>
        <c:grouping val="clustered"/>
        <c:varyColors val="0"/>
        <c:ser>
          <c:idx val="0"/>
          <c:order val="0"/>
          <c:tx>
            <c:v>On-Site Supplies</c:v>
          </c:tx>
          <c:invertIfNegative val="0"/>
          <c:cat>
            <c:numRef>
              <c:f>'8. Printable Project Summary'!$B$56:$B$70</c:f>
              <c:numCache>
                <c:formatCode>0</c:formatCode>
                <c:ptCount val="15"/>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numCache>
            </c:numRef>
          </c:cat>
          <c:val>
            <c:numRef>
              <c:f>'8. Printable Project Summary'!$D$81:$D$95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E65-4C20-ACF9-8A58CA23651B}"/>
            </c:ext>
          </c:extLst>
        </c:ser>
        <c:ser>
          <c:idx val="1"/>
          <c:order val="1"/>
          <c:tx>
            <c:v>Selected Non-Potable Demand</c:v>
          </c:tx>
          <c:invertIfNegative val="0"/>
          <c:cat>
            <c:numRef>
              <c:f>'8. Printable Project Summary'!$B$56:$B$70</c:f>
              <c:numCache>
                <c:formatCode>0</c:formatCode>
                <c:ptCount val="15"/>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numCache>
            </c:numRef>
          </c:cat>
          <c:val>
            <c:numRef>
              <c:f>'8. Printable Project Summary'!$E$81:$E$95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9E65-4C20-ACF9-8A58CA23651B}"/>
            </c:ext>
          </c:extLst>
        </c:ser>
        <c:dLbls>
          <c:showLegendKey val="0"/>
          <c:showVal val="0"/>
          <c:showCatName val="0"/>
          <c:showSerName val="0"/>
          <c:showPercent val="0"/>
          <c:showBubbleSize val="0"/>
        </c:dLbls>
        <c:gapWidth val="100"/>
        <c:axId val="533957992"/>
        <c:axId val="533958384"/>
      </c:barChart>
      <c:catAx>
        <c:axId val="533957992"/>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533958384"/>
        <c:crosses val="autoZero"/>
        <c:auto val="1"/>
        <c:lblAlgn val="ctr"/>
        <c:lblOffset val="100"/>
        <c:noMultiLvlLbl val="0"/>
      </c:catAx>
      <c:valAx>
        <c:axId val="533958384"/>
        <c:scaling>
          <c:orientation val="minMax"/>
        </c:scaling>
        <c:delete val="0"/>
        <c:axPos val="l"/>
        <c:majorGridlines/>
        <c:title>
          <c:tx>
            <c:rich>
              <a:bodyPr rot="-5400000" vert="horz"/>
              <a:lstStyle/>
              <a:p>
                <a:pPr>
                  <a:defRPr/>
                </a:pPr>
                <a:r>
                  <a:rPr lang="en-US"/>
                  <a:t>Gallons per Year</a:t>
                </a:r>
              </a:p>
            </c:rich>
          </c:tx>
          <c:overlay val="0"/>
        </c:title>
        <c:numFmt formatCode="#,##0" sourceLinked="1"/>
        <c:majorTickMark val="out"/>
        <c:minorTickMark val="none"/>
        <c:tickLblPos val="nextTo"/>
        <c:crossAx val="533957992"/>
        <c:crosses val="autoZero"/>
        <c:crossBetween val="between"/>
      </c:valAx>
    </c:plotArea>
    <c:legend>
      <c:legendPos val="r"/>
      <c:layout>
        <c:manualLayout>
          <c:xMode val="edge"/>
          <c:yMode val="edge"/>
          <c:x val="0.59506763387604855"/>
          <c:y val="0.93964508703044236"/>
          <c:w val="0.36735116980903226"/>
          <c:h val="4.3790046832438485E-2"/>
        </c:manualLayout>
      </c:layout>
      <c:overlay val="0"/>
      <c:spPr>
        <a:solidFill>
          <a:schemeClr val="bg1"/>
        </a:solidFill>
        <a:ln>
          <a:solidFill>
            <a:schemeClr val="tx1"/>
          </a:solidFill>
        </a:ln>
      </c:spPr>
    </c:legend>
    <c:plotVisOnly val="1"/>
    <c:dispBlanksAs val="gap"/>
    <c:showDLblsOverMax val="0"/>
  </c:chart>
  <c:spPr>
    <a:ln w="25400">
      <a:solidFill>
        <a:schemeClr val="tx1"/>
      </a:solid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Summary of Selected On-Site Supply vs. Selected Non-Potable Demand (All Sites On-Line)</a:t>
            </a:r>
          </a:p>
        </c:rich>
      </c:tx>
      <c:layout>
        <c:manualLayout>
          <c:xMode val="edge"/>
          <c:yMode val="edge"/>
          <c:x val="0.14243086816720288"/>
          <c:y val="2.9460484106153397E-2"/>
        </c:manualLayout>
      </c:layout>
      <c:overlay val="1"/>
    </c:title>
    <c:autoTitleDeleted val="0"/>
    <c:plotArea>
      <c:layout>
        <c:manualLayout>
          <c:layoutTarget val="inner"/>
          <c:xMode val="edge"/>
          <c:yMode val="edge"/>
          <c:x val="0.10379134984192587"/>
          <c:y val="0.14664526025155944"/>
          <c:w val="0.85274182849330482"/>
          <c:h val="0.71491452228265251"/>
        </c:manualLayout>
      </c:layout>
      <c:barChart>
        <c:barDir val="col"/>
        <c:grouping val="clustered"/>
        <c:varyColors val="0"/>
        <c:ser>
          <c:idx val="0"/>
          <c:order val="0"/>
          <c:tx>
            <c:v>On-site Supplies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Definition'!$G$166:$R$166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ACB-4B9E-93FA-F378F0CDA134}"/>
            </c:ext>
          </c:extLst>
        </c:ser>
        <c:ser>
          <c:idx val="1"/>
          <c:order val="1"/>
          <c:tx>
            <c:v>Non-potable Demands</c:v>
          </c:tx>
          <c:invertIfNegative val="0"/>
          <c:cat>
            <c:strRef>
              <c:f>'7. Project Definition'!$G$165:$R$165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'7. Project Definition'!$G$167:$R$167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ACB-4B9E-93FA-F378F0CDA134}"/>
            </c:ext>
          </c:extLst>
        </c:ser>
        <c:dLbls>
          <c:showLegendKey val="0"/>
          <c:showVal val="0"/>
          <c:showCatName val="0"/>
          <c:showSerName val="0"/>
          <c:showPercent val="0"/>
          <c:showBubbleSize val="0"/>
        </c:dLbls>
        <c:gapWidth val="150"/>
        <c:axId val="533936704"/>
        <c:axId val="533937096"/>
      </c:barChart>
      <c:catAx>
        <c:axId val="533936704"/>
        <c:scaling>
          <c:orientation val="minMax"/>
        </c:scaling>
        <c:delete val="0"/>
        <c:axPos val="b"/>
        <c:numFmt formatCode="General" sourceLinked="0"/>
        <c:majorTickMark val="out"/>
        <c:minorTickMark val="none"/>
        <c:tickLblPos val="nextTo"/>
        <c:crossAx val="533937096"/>
        <c:crosses val="autoZero"/>
        <c:auto val="1"/>
        <c:lblAlgn val="ctr"/>
        <c:lblOffset val="100"/>
        <c:noMultiLvlLbl val="0"/>
      </c:catAx>
      <c:valAx>
        <c:axId val="533937096"/>
        <c:scaling>
          <c:orientation val="minMax"/>
        </c:scaling>
        <c:delete val="0"/>
        <c:axPos val="l"/>
        <c:majorGridlines/>
        <c:title>
          <c:tx>
            <c:rich>
              <a:bodyPr rot="-5400000" vert="horz"/>
              <a:lstStyle/>
              <a:p>
                <a:pPr>
                  <a:defRPr/>
                </a:pPr>
                <a:r>
                  <a:rPr lang="en-US"/>
                  <a:t>Gallons Per Month</a:t>
                </a:r>
              </a:p>
            </c:rich>
          </c:tx>
          <c:layout>
            <c:manualLayout>
              <c:xMode val="edge"/>
              <c:yMode val="edge"/>
              <c:x val="1.9205805156708507E-2"/>
              <c:y val="0.35045779149502182"/>
            </c:manualLayout>
          </c:layout>
          <c:overlay val="0"/>
        </c:title>
        <c:numFmt formatCode="#,##0" sourceLinked="1"/>
        <c:majorTickMark val="out"/>
        <c:minorTickMark val="none"/>
        <c:tickLblPos val="nextTo"/>
        <c:crossAx val="533936704"/>
        <c:crosses val="autoZero"/>
        <c:crossBetween val="between"/>
      </c:valAx>
    </c:plotArea>
    <c:legend>
      <c:legendPos val="r"/>
      <c:layout>
        <c:manualLayout>
          <c:xMode val="edge"/>
          <c:yMode val="edge"/>
          <c:x val="0.66817702610324925"/>
          <c:y val="0.92173888573206619"/>
          <c:w val="0.28374529711117275"/>
          <c:h val="5.5123109611298585E-2"/>
        </c:manualLayout>
      </c:layout>
      <c:overlay val="0"/>
      <c:spPr>
        <a:solidFill>
          <a:schemeClr val="bg1"/>
        </a:solidFill>
        <a:ln>
          <a:solidFill>
            <a:schemeClr val="tx1"/>
          </a:solidFill>
        </a:ln>
      </c:spPr>
      <c:txPr>
        <a:bodyPr/>
        <a:lstStyle/>
        <a:p>
          <a:pPr>
            <a:defRPr sz="1200" baseline="0"/>
          </a:pPr>
          <a:endParaRPr lang="en-US"/>
        </a:p>
      </c:txPr>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First Online Building</a:t>
            </a:r>
          </a:p>
        </c:rich>
      </c:tx>
      <c:layout>
        <c:manualLayout>
          <c:xMode val="edge"/>
          <c:yMode val="edge"/>
          <c:x val="0.2313471477358176"/>
          <c:y val="0.84718247040383321"/>
        </c:manualLayout>
      </c:layout>
      <c:overlay val="1"/>
      <c:spPr>
        <a:solidFill>
          <a:schemeClr val="bg1"/>
        </a:solidFill>
      </c:spPr>
    </c:title>
    <c:autoTitleDeleted val="0"/>
    <c:plotArea>
      <c:layout/>
      <c:barChart>
        <c:barDir val="col"/>
        <c:grouping val="clustered"/>
        <c:varyColors val="0"/>
        <c:ser>
          <c:idx val="0"/>
          <c:order val="0"/>
          <c:tx>
            <c:v>Supply</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Month'!$F$90:$Q$90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E1-4921-BD3E-2BFB081D7839}"/>
            </c:ext>
          </c:extLst>
        </c:ser>
        <c:ser>
          <c:idx val="1"/>
          <c:order val="1"/>
          <c:tx>
            <c:v>Demand</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Month'!$F$91:$Q$91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BE1-4921-BD3E-2BFB081D7839}"/>
            </c:ext>
          </c:extLst>
        </c:ser>
        <c:dLbls>
          <c:showLegendKey val="0"/>
          <c:showVal val="0"/>
          <c:showCatName val="0"/>
          <c:showSerName val="0"/>
          <c:showPercent val="0"/>
          <c:showBubbleSize val="0"/>
        </c:dLbls>
        <c:gapWidth val="150"/>
        <c:axId val="556811376"/>
        <c:axId val="556811768"/>
      </c:barChart>
      <c:catAx>
        <c:axId val="556811376"/>
        <c:scaling>
          <c:orientation val="minMax"/>
        </c:scaling>
        <c:delete val="0"/>
        <c:axPos val="b"/>
        <c:numFmt formatCode="General" sourceLinked="0"/>
        <c:majorTickMark val="out"/>
        <c:minorTickMark val="none"/>
        <c:tickLblPos val="nextTo"/>
        <c:crossAx val="556811768"/>
        <c:crosses val="autoZero"/>
        <c:auto val="1"/>
        <c:lblAlgn val="ctr"/>
        <c:lblOffset val="100"/>
        <c:noMultiLvlLbl val="0"/>
      </c:catAx>
      <c:valAx>
        <c:axId val="556811768"/>
        <c:scaling>
          <c:orientation val="minMax"/>
        </c:scaling>
        <c:delete val="0"/>
        <c:axPos val="l"/>
        <c:majorGridlines/>
        <c:numFmt formatCode="#,##0" sourceLinked="1"/>
        <c:majorTickMark val="out"/>
        <c:minorTickMark val="none"/>
        <c:tickLblPos val="nextTo"/>
        <c:crossAx val="55681137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Second Online Building</a:t>
            </a:r>
          </a:p>
        </c:rich>
      </c:tx>
      <c:layout>
        <c:manualLayout>
          <c:xMode val="edge"/>
          <c:yMode val="edge"/>
          <c:x val="0.20177629079934079"/>
          <c:y val="0.8724217148870439"/>
        </c:manualLayout>
      </c:layout>
      <c:overlay val="1"/>
    </c:title>
    <c:autoTitleDeleted val="0"/>
    <c:plotArea>
      <c:layout/>
      <c:barChart>
        <c:barDir val="col"/>
        <c:grouping val="clustered"/>
        <c:varyColors val="0"/>
        <c:ser>
          <c:idx val="0"/>
          <c:order val="0"/>
          <c:tx>
            <c:v>Supply</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Month'!$F$97:$Q$97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75-4D51-ACBF-BCCC2B902EE5}"/>
            </c:ext>
          </c:extLst>
        </c:ser>
        <c:ser>
          <c:idx val="1"/>
          <c:order val="1"/>
          <c:tx>
            <c:v>Demand</c:v>
          </c:tx>
          <c:invertIfNegative val="0"/>
          <c:cat>
            <c:strRef>
              <c:f>'Supply-Demand by Month'!$F$89:$Q$89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'Supply-Demand by Month'!$F$98:$Q$98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75-4D51-ACBF-BCCC2B902EE5}"/>
            </c:ext>
          </c:extLst>
        </c:ser>
        <c:dLbls>
          <c:showLegendKey val="0"/>
          <c:showVal val="0"/>
          <c:showCatName val="0"/>
          <c:showSerName val="0"/>
          <c:showPercent val="0"/>
          <c:showBubbleSize val="0"/>
        </c:dLbls>
        <c:gapWidth val="150"/>
        <c:axId val="556812552"/>
        <c:axId val="556812944"/>
      </c:barChart>
      <c:catAx>
        <c:axId val="556812552"/>
        <c:scaling>
          <c:orientation val="minMax"/>
        </c:scaling>
        <c:delete val="0"/>
        <c:axPos val="b"/>
        <c:numFmt formatCode="General" sourceLinked="0"/>
        <c:majorTickMark val="out"/>
        <c:minorTickMark val="none"/>
        <c:tickLblPos val="nextTo"/>
        <c:crossAx val="556812944"/>
        <c:crosses val="autoZero"/>
        <c:auto val="1"/>
        <c:lblAlgn val="ctr"/>
        <c:lblOffset val="100"/>
        <c:noMultiLvlLbl val="0"/>
      </c:catAx>
      <c:valAx>
        <c:axId val="556812944"/>
        <c:scaling>
          <c:orientation val="minMax"/>
        </c:scaling>
        <c:delete val="0"/>
        <c:axPos val="l"/>
        <c:majorGridlines/>
        <c:numFmt formatCode="#,##0" sourceLinked="1"/>
        <c:majorTickMark val="out"/>
        <c:minorTickMark val="none"/>
        <c:tickLblPos val="nextTo"/>
        <c:crossAx val="556812552"/>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24</xdr:col>
      <xdr:colOff>11188</xdr:colOff>
      <xdr:row>39</xdr:row>
      <xdr:rowOff>1814</xdr:rowOff>
    </xdr:from>
    <xdr:to>
      <xdr:col>31</xdr:col>
      <xdr:colOff>380622</xdr:colOff>
      <xdr:row>54</xdr:row>
      <xdr:rowOff>13985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85489</xdr:colOff>
      <xdr:row>25</xdr:row>
      <xdr:rowOff>404263</xdr:rowOff>
    </xdr:from>
    <xdr:to>
      <xdr:col>25</xdr:col>
      <xdr:colOff>127821</xdr:colOff>
      <xdr:row>40</xdr:row>
      <xdr:rowOff>208471</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181</xdr:row>
      <xdr:rowOff>76201</xdr:rowOff>
    </xdr:from>
    <xdr:to>
      <xdr:col>18</xdr:col>
      <xdr:colOff>685800</xdr:colOff>
      <xdr:row>228</xdr:row>
      <xdr:rowOff>93665</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141646</xdr:rowOff>
    </xdr:from>
    <xdr:to>
      <xdr:col>18</xdr:col>
      <xdr:colOff>634134</xdr:colOff>
      <xdr:row>178</xdr:row>
      <xdr:rowOff>-1</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260132</xdr:colOff>
      <xdr:row>135</xdr:row>
      <xdr:rowOff>134217</xdr:rowOff>
    </xdr:from>
    <xdr:to>
      <xdr:col>14</xdr:col>
      <xdr:colOff>243464</xdr:colOff>
      <xdr:row>152</xdr:row>
      <xdr:rowOff>12510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323926</xdr:colOff>
      <xdr:row>73</xdr:row>
      <xdr:rowOff>89393</xdr:rowOff>
    </xdr:from>
    <xdr:to>
      <xdr:col>9</xdr:col>
      <xdr:colOff>273276</xdr:colOff>
      <xdr:row>98</xdr:row>
      <xdr:rowOff>134372</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127001</xdr:colOff>
      <xdr:row>54</xdr:row>
      <xdr:rowOff>47625</xdr:rowOff>
    </xdr:from>
    <xdr:to>
      <xdr:col>10</xdr:col>
      <xdr:colOff>619126</xdr:colOff>
      <xdr:row>69</xdr:row>
      <xdr:rowOff>126999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0080626" y="16875125"/>
          <a:ext cx="1460500" cy="349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offset analysis assumes </a:t>
          </a:r>
          <a:r>
            <a:rPr lang="en-US" sz="1200" baseline="0"/>
            <a:t> the full year of supplies is available to offset non-potable demands.  Some scenarios may require storage to  store excess supplies from one month in order to use those supplies in  another month with unmet demands.</a:t>
          </a:r>
          <a:endParaRPr lang="en-US" sz="1200"/>
        </a:p>
      </xdr:txBody>
    </xdr:sp>
    <xdr:clientData/>
  </xdr:twoCellAnchor>
  <xdr:twoCellAnchor>
    <xdr:from>
      <xdr:col>1</xdr:col>
      <xdr:colOff>0</xdr:colOff>
      <xdr:row>100</xdr:row>
      <xdr:rowOff>0</xdr:rowOff>
    </xdr:from>
    <xdr:to>
      <xdr:col>9</xdr:col>
      <xdr:colOff>301625</xdr:colOff>
      <xdr:row>188</xdr:row>
      <xdr:rowOff>127000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583406</xdr:colOff>
      <xdr:row>2</xdr:row>
      <xdr:rowOff>71438</xdr:rowOff>
    </xdr:from>
    <xdr:to>
      <xdr:col>10</xdr:col>
      <xdr:colOff>680357</xdr:colOff>
      <xdr:row>6</xdr:row>
      <xdr:rowOff>108857</xdr:rowOff>
    </xdr:to>
    <xdr:pic>
      <xdr:nvPicPr>
        <xdr:cNvPr id="7" name="Picture 6" descr="http://harborlab.files.wordpress.com/2013/07/dep-logo-color2.jpg">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525125" y="702469"/>
          <a:ext cx="1061357" cy="77560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392906</xdr:colOff>
      <xdr:row>1</xdr:row>
      <xdr:rowOff>11906</xdr:rowOff>
    </xdr:from>
    <xdr:to>
      <xdr:col>12</xdr:col>
      <xdr:colOff>156210</xdr:colOff>
      <xdr:row>7</xdr:row>
      <xdr:rowOff>126206</xdr:rowOff>
    </xdr:to>
    <xdr:pic>
      <xdr:nvPicPr>
        <xdr:cNvPr id="4" name="Picture 3" descr="http://harborlab.files.wordpress.com/2013/07/dep-logo-color2.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0" y="345281"/>
          <a:ext cx="1584960" cy="11620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277090</xdr:colOff>
      <xdr:row>83</xdr:row>
      <xdr:rowOff>8659</xdr:rowOff>
    </xdr:from>
    <xdr:to>
      <xdr:col>26</xdr:col>
      <xdr:colOff>450273</xdr:colOff>
      <xdr:row>91</xdr:row>
      <xdr:rowOff>173182</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303068</xdr:colOff>
      <xdr:row>93</xdr:row>
      <xdr:rowOff>51954</xdr:rowOff>
    </xdr:from>
    <xdr:to>
      <xdr:col>26</xdr:col>
      <xdr:colOff>476251</xdr:colOff>
      <xdr:row>104</xdr:row>
      <xdr:rowOff>17318</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311727</xdr:colOff>
      <xdr:row>104</xdr:row>
      <xdr:rowOff>173182</xdr:rowOff>
    </xdr:from>
    <xdr:to>
      <xdr:col>26</xdr:col>
      <xdr:colOff>484910</xdr:colOff>
      <xdr:row>113</xdr:row>
      <xdr:rowOff>34637</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303069</xdr:colOff>
      <xdr:row>114</xdr:row>
      <xdr:rowOff>0</xdr:rowOff>
    </xdr:from>
    <xdr:to>
      <xdr:col>26</xdr:col>
      <xdr:colOff>476252</xdr:colOff>
      <xdr:row>124</xdr:row>
      <xdr:rowOff>129886</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255441</xdr:colOff>
      <xdr:row>126</xdr:row>
      <xdr:rowOff>21646</xdr:rowOff>
    </xdr:from>
    <xdr:to>
      <xdr:col>19</xdr:col>
      <xdr:colOff>273841</xdr:colOff>
      <xdr:row>144</xdr:row>
      <xdr:rowOff>130969</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developer.com"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hyperlink" Target="http://www.water.ca.gov/wateruseefficiency/docs/wucols00.pdf"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xml"/><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T59"/>
  <sheetViews>
    <sheetView zoomScale="80" zoomScaleNormal="80" workbookViewId="0">
      <selection activeCell="C16" sqref="C16"/>
    </sheetView>
  </sheetViews>
  <sheetFormatPr defaultRowHeight="15" x14ac:dyDescent="0.25"/>
  <cols>
    <col min="1" max="1" width="5.42578125" style="1189" customWidth="1"/>
    <col min="2" max="2" width="29.42578125" style="1189" customWidth="1"/>
    <col min="3" max="3" width="79.85546875" style="1189" customWidth="1"/>
    <col min="4" max="4" width="23.7109375" style="1189" customWidth="1"/>
    <col min="5" max="20" width="9.140625" style="1189"/>
    <col min="21" max="16384" width="9.140625" style="91"/>
  </cols>
  <sheetData>
    <row r="1" spans="1:20" s="1386" customFormat="1" ht="39" x14ac:dyDescent="0.6">
      <c r="A1" s="1669" t="s">
        <v>521</v>
      </c>
      <c r="B1" s="1382"/>
      <c r="C1" s="1382"/>
      <c r="D1" s="1382"/>
      <c r="E1" s="1384"/>
      <c r="F1" s="1385"/>
      <c r="G1" s="1384"/>
      <c r="H1" s="1384"/>
      <c r="I1" s="1384"/>
      <c r="J1" s="1384"/>
      <c r="K1" s="1384"/>
      <c r="L1" s="1384"/>
      <c r="M1" s="1384"/>
      <c r="N1" s="1385"/>
      <c r="O1" s="1385"/>
      <c r="P1" s="1385"/>
      <c r="Q1" s="1385"/>
      <c r="R1" s="1385"/>
      <c r="S1" s="1385"/>
      <c r="T1" s="1385"/>
    </row>
    <row r="2" spans="1:20" ht="21" x14ac:dyDescent="0.35">
      <c r="A2" s="1188" t="s">
        <v>864</v>
      </c>
      <c r="C2" s="1190" t="s">
        <v>865</v>
      </c>
    </row>
    <row r="3" spans="1:20" x14ac:dyDescent="0.25">
      <c r="A3" s="1189" t="s">
        <v>863</v>
      </c>
      <c r="B3" s="1325">
        <v>42643</v>
      </c>
      <c r="C3" s="91" t="s">
        <v>866</v>
      </c>
    </row>
    <row r="4" spans="1:20" x14ac:dyDescent="0.25">
      <c r="B4" s="1325"/>
      <c r="C4" s="1189" t="s">
        <v>867</v>
      </c>
    </row>
    <row r="5" spans="1:20" x14ac:dyDescent="0.25">
      <c r="C5" s="1189" t="s">
        <v>868</v>
      </c>
    </row>
    <row r="6" spans="1:20" s="1670" customFormat="1" ht="15.75" x14ac:dyDescent="0.25">
      <c r="A6" s="1638"/>
      <c r="B6" s="1638" t="s">
        <v>309</v>
      </c>
      <c r="C6" s="1638"/>
      <c r="D6" s="1638"/>
      <c r="E6" s="1638"/>
      <c r="F6" s="1638"/>
      <c r="G6" s="1638"/>
      <c r="H6" s="1638"/>
      <c r="I6" s="1638"/>
      <c r="J6" s="1638"/>
      <c r="K6" s="1638"/>
      <c r="L6" s="1638"/>
      <c r="M6" s="1638"/>
      <c r="N6" s="1638"/>
      <c r="O6" s="1638"/>
      <c r="P6" s="1638"/>
      <c r="Q6" s="1638"/>
      <c r="R6" s="1638"/>
      <c r="S6" s="1638"/>
      <c r="T6" s="1638"/>
    </row>
    <row r="7" spans="1:20" s="92" customFormat="1" ht="33" customHeight="1" x14ac:dyDescent="0.25">
      <c r="A7" s="1190"/>
      <c r="B7" s="1902" t="s">
        <v>722</v>
      </c>
      <c r="C7" s="1902"/>
      <c r="D7" s="1902"/>
      <c r="E7" s="1902"/>
      <c r="F7" s="1902"/>
      <c r="G7" s="1902"/>
      <c r="H7" s="1902"/>
      <c r="I7" s="1902"/>
      <c r="J7" s="1902"/>
      <c r="K7" s="1190"/>
      <c r="L7" s="1190"/>
      <c r="M7" s="1190"/>
      <c r="N7" s="1190"/>
      <c r="O7" s="1190"/>
      <c r="P7" s="1190"/>
      <c r="Q7" s="1190"/>
      <c r="R7" s="1190"/>
      <c r="S7" s="1190"/>
      <c r="T7" s="1190"/>
    </row>
    <row r="8" spans="1:20" s="92" customFormat="1" ht="10.5" customHeight="1" x14ac:dyDescent="0.25">
      <c r="A8" s="1190"/>
      <c r="B8" s="1265"/>
      <c r="C8" s="1265"/>
      <c r="D8" s="1265"/>
      <c r="E8" s="1265"/>
      <c r="F8" s="1265"/>
      <c r="G8" s="1265"/>
      <c r="H8" s="1265"/>
      <c r="I8" s="1265"/>
      <c r="J8" s="1265"/>
      <c r="K8" s="1190"/>
      <c r="L8" s="1190"/>
      <c r="M8" s="1190"/>
      <c r="N8" s="1190"/>
      <c r="O8" s="1190"/>
      <c r="P8" s="1190"/>
      <c r="Q8" s="1190"/>
      <c r="R8" s="1190"/>
      <c r="S8" s="1190"/>
      <c r="T8" s="1190"/>
    </row>
    <row r="9" spans="1:20" s="92" customFormat="1" ht="15.75" x14ac:dyDescent="0.25">
      <c r="A9" s="1190"/>
      <c r="B9" s="1190" t="s">
        <v>869</v>
      </c>
      <c r="C9" s="1190"/>
      <c r="D9" s="1190"/>
      <c r="E9" s="1190"/>
      <c r="F9" s="1190"/>
      <c r="G9" s="1190"/>
      <c r="H9" s="1190"/>
      <c r="I9" s="1190"/>
      <c r="J9" s="1190"/>
      <c r="K9" s="1190"/>
      <c r="L9" s="1190"/>
    </row>
    <row r="10" spans="1:20" s="92" customFormat="1" ht="15.75" x14ac:dyDescent="0.25">
      <c r="A10" s="1190"/>
      <c r="B10" s="1190" t="s">
        <v>870</v>
      </c>
      <c r="C10" s="1190"/>
      <c r="D10" s="1190"/>
      <c r="E10" s="1190"/>
      <c r="F10" s="1190"/>
      <c r="G10" s="1190"/>
      <c r="H10" s="1190"/>
      <c r="I10" s="1190"/>
      <c r="J10" s="1190"/>
      <c r="K10" s="1190"/>
      <c r="L10" s="1190"/>
    </row>
    <row r="11" spans="1:20" s="92" customFormat="1" ht="15.75" x14ac:dyDescent="0.25">
      <c r="A11" s="1190"/>
      <c r="B11" s="1190" t="s">
        <v>871</v>
      </c>
      <c r="C11" s="1190"/>
      <c r="D11" s="1190"/>
      <c r="E11" s="1190"/>
      <c r="F11" s="1190"/>
      <c r="G11" s="1190"/>
      <c r="H11" s="1190"/>
      <c r="I11" s="1190"/>
      <c r="J11" s="1190"/>
      <c r="K11" s="1190"/>
      <c r="L11" s="1190"/>
    </row>
    <row r="12" spans="1:20" s="92" customFormat="1" ht="15.75" x14ac:dyDescent="0.25">
      <c r="A12" s="1190"/>
      <c r="B12" s="1190"/>
      <c r="C12" s="1190"/>
      <c r="D12" s="1190"/>
      <c r="E12" s="1190"/>
      <c r="F12" s="1190"/>
      <c r="G12" s="1190"/>
      <c r="H12" s="1190"/>
      <c r="I12" s="1190"/>
      <c r="J12" s="1190"/>
      <c r="K12" s="1190"/>
      <c r="L12" s="1190"/>
      <c r="M12" s="1190"/>
      <c r="N12" s="1190"/>
      <c r="O12" s="1190"/>
      <c r="P12" s="1190"/>
      <c r="Q12" s="1190"/>
      <c r="R12" s="1190"/>
      <c r="S12" s="1190"/>
      <c r="T12" s="1190"/>
    </row>
    <row r="13" spans="1:20" s="92" customFormat="1" ht="15.75" x14ac:dyDescent="0.25">
      <c r="A13" s="1190"/>
      <c r="B13" s="1191" t="s">
        <v>872</v>
      </c>
      <c r="C13" s="1323"/>
      <c r="D13" s="1323"/>
      <c r="E13" s="1323"/>
      <c r="F13" s="1323"/>
      <c r="G13" s="1323"/>
      <c r="H13" s="1323"/>
      <c r="I13" s="1323"/>
      <c r="J13" s="1190"/>
      <c r="K13" s="1190"/>
      <c r="L13" s="1190"/>
    </row>
    <row r="14" spans="1:20" s="92" customFormat="1" ht="15.75" x14ac:dyDescent="0.25">
      <c r="A14" s="1190"/>
      <c r="B14" s="1191"/>
      <c r="C14" s="1323"/>
      <c r="D14" s="1323"/>
      <c r="E14" s="1323"/>
      <c r="F14" s="1323"/>
      <c r="G14" s="1323"/>
      <c r="H14" s="1323"/>
      <c r="I14" s="1323"/>
      <c r="J14" s="1190"/>
      <c r="K14" s="1190"/>
      <c r="L14" s="1190"/>
    </row>
    <row r="15" spans="1:20" s="92" customFormat="1" ht="67.5" customHeight="1" x14ac:dyDescent="0.25">
      <c r="A15" s="1190"/>
      <c r="B15" s="1900" t="s">
        <v>873</v>
      </c>
      <c r="C15" s="1900"/>
      <c r="D15" s="1900"/>
      <c r="E15" s="1900"/>
      <c r="F15" s="1900"/>
      <c r="G15" s="1900"/>
      <c r="H15" s="1900"/>
      <c r="I15" s="1900"/>
      <c r="J15" s="1900"/>
      <c r="K15" s="1190"/>
      <c r="L15" s="1190"/>
    </row>
    <row r="16" spans="1:20" s="92" customFormat="1" ht="15.75" x14ac:dyDescent="0.25">
      <c r="A16" s="1190"/>
      <c r="B16" s="1190"/>
      <c r="C16" s="1190"/>
      <c r="D16" s="1190"/>
      <c r="E16" s="1190"/>
      <c r="F16" s="1190"/>
      <c r="G16" s="1190"/>
      <c r="H16" s="1190"/>
      <c r="I16" s="1190"/>
      <c r="J16" s="1190"/>
      <c r="K16" s="1190"/>
      <c r="L16" s="1190"/>
      <c r="M16" s="1190"/>
      <c r="N16" s="1190"/>
      <c r="O16" s="1190"/>
      <c r="P16" s="1190"/>
      <c r="Q16" s="1190"/>
      <c r="R16" s="1190"/>
      <c r="S16" s="1190"/>
      <c r="T16" s="1190"/>
    </row>
    <row r="17" spans="1:20" s="1670" customFormat="1" ht="15.75" x14ac:dyDescent="0.25">
      <c r="A17" s="1638"/>
      <c r="B17" s="1638" t="s">
        <v>308</v>
      </c>
      <c r="C17" s="1638"/>
      <c r="D17" s="1638"/>
      <c r="E17" s="1638"/>
      <c r="F17" s="1638"/>
      <c r="G17" s="1638"/>
      <c r="H17" s="1638"/>
      <c r="I17" s="1638"/>
      <c r="J17" s="1638"/>
      <c r="K17" s="1638"/>
      <c r="L17" s="1638"/>
      <c r="M17" s="1638"/>
      <c r="N17" s="1638"/>
      <c r="O17" s="1638"/>
      <c r="P17" s="1638"/>
      <c r="Q17" s="1638"/>
      <c r="R17" s="1638"/>
      <c r="S17" s="1638"/>
      <c r="T17" s="1638"/>
    </row>
    <row r="18" spans="1:20" s="92" customFormat="1" ht="15.75" x14ac:dyDescent="0.25">
      <c r="A18" s="1190"/>
      <c r="B18" s="1192" t="s">
        <v>307</v>
      </c>
      <c r="C18" s="1190"/>
      <c r="D18" s="1190"/>
      <c r="E18" s="1190"/>
      <c r="F18" s="1190"/>
      <c r="G18" s="1190"/>
      <c r="H18" s="1190"/>
      <c r="I18" s="1190"/>
      <c r="J18" s="1190"/>
      <c r="K18" s="1190"/>
      <c r="L18" s="1190"/>
    </row>
    <row r="19" spans="1:20" s="92" customFormat="1" ht="15.75" x14ac:dyDescent="0.25">
      <c r="A19" s="1190"/>
      <c r="B19" s="1193" t="s">
        <v>310</v>
      </c>
      <c r="C19" s="1190"/>
      <c r="D19" s="1190"/>
      <c r="E19" s="1190"/>
      <c r="F19" s="1190"/>
      <c r="G19" s="1190"/>
      <c r="H19" s="1190"/>
      <c r="I19" s="1190"/>
      <c r="J19" s="1190"/>
      <c r="K19" s="1190"/>
      <c r="L19" s="1190"/>
    </row>
    <row r="20" spans="1:20" s="92" customFormat="1" ht="15.75" x14ac:dyDescent="0.25">
      <c r="A20" s="1190"/>
      <c r="B20" s="1190" t="s">
        <v>311</v>
      </c>
      <c r="C20" s="1190"/>
      <c r="D20" s="1190"/>
      <c r="E20" s="1190"/>
      <c r="F20" s="1190"/>
      <c r="G20" s="1190"/>
      <c r="H20" s="1190"/>
      <c r="I20" s="1190"/>
      <c r="J20" s="1190"/>
      <c r="K20" s="1190"/>
      <c r="L20" s="1190"/>
    </row>
    <row r="21" spans="1:20" s="92" customFormat="1" ht="15.75" x14ac:dyDescent="0.25">
      <c r="A21" s="1190"/>
      <c r="B21" s="1190" t="s">
        <v>874</v>
      </c>
      <c r="C21" s="1190"/>
      <c r="D21" s="1190"/>
      <c r="E21" s="1190"/>
      <c r="F21" s="1190"/>
      <c r="G21" s="1190"/>
      <c r="H21" s="1190"/>
      <c r="I21" s="1190"/>
      <c r="J21" s="1190"/>
      <c r="K21" s="1190"/>
      <c r="L21" s="1190"/>
    </row>
    <row r="22" spans="1:20" s="92" customFormat="1" ht="15.75" x14ac:dyDescent="0.25">
      <c r="A22" s="1190"/>
      <c r="B22" s="1190" t="s">
        <v>312</v>
      </c>
      <c r="C22" s="1190"/>
      <c r="D22" s="1190"/>
      <c r="E22" s="1190"/>
      <c r="F22" s="1190"/>
      <c r="G22" s="1190"/>
      <c r="H22" s="1190"/>
      <c r="I22" s="1190"/>
      <c r="J22" s="1190"/>
      <c r="K22" s="1190"/>
      <c r="L22" s="1190"/>
    </row>
    <row r="23" spans="1:20" s="92" customFormat="1" ht="48" customHeight="1" x14ac:dyDescent="0.25">
      <c r="A23" s="1190"/>
      <c r="B23" s="1903" t="s">
        <v>875</v>
      </c>
      <c r="C23" s="1903"/>
      <c r="D23" s="1903"/>
      <c r="E23" s="1903"/>
      <c r="F23" s="1903"/>
      <c r="G23" s="1903"/>
      <c r="H23" s="1903"/>
      <c r="I23" s="1903"/>
      <c r="J23" s="1190"/>
      <c r="K23" s="1190"/>
      <c r="L23" s="1190"/>
    </row>
    <row r="24" spans="1:20" s="92" customFormat="1" ht="15.75" x14ac:dyDescent="0.25">
      <c r="A24" s="1190"/>
      <c r="B24" s="1194" t="s">
        <v>876</v>
      </c>
      <c r="C24" s="1190"/>
      <c r="D24" s="1190"/>
      <c r="E24" s="1190"/>
      <c r="F24" s="1190"/>
      <c r="G24" s="1190"/>
      <c r="H24" s="1190"/>
      <c r="I24" s="1190"/>
      <c r="J24" s="1190"/>
      <c r="K24" s="1190"/>
      <c r="L24" s="1190"/>
    </row>
    <row r="25" spans="1:20" s="92" customFormat="1" ht="15.75" x14ac:dyDescent="0.25">
      <c r="A25" s="1190"/>
      <c r="B25" s="1190" t="s">
        <v>877</v>
      </c>
      <c r="C25" s="1190"/>
      <c r="D25" s="1190"/>
      <c r="E25" s="1190"/>
      <c r="F25" s="1190"/>
      <c r="G25" s="1190"/>
      <c r="H25" s="1190"/>
      <c r="I25" s="1190"/>
      <c r="J25" s="1190"/>
      <c r="K25" s="1190"/>
      <c r="L25" s="1190"/>
    </row>
    <row r="26" spans="1:20" s="92" customFormat="1" ht="15.75" x14ac:dyDescent="0.25">
      <c r="A26" s="1190"/>
      <c r="B26" s="1190"/>
      <c r="C26" s="1190"/>
      <c r="D26" s="1190"/>
      <c r="E26" s="1190"/>
      <c r="F26" s="1190"/>
      <c r="G26" s="1190"/>
      <c r="H26" s="1190"/>
      <c r="I26" s="1190"/>
      <c r="J26" s="1190"/>
      <c r="K26" s="1190"/>
      <c r="L26" s="1190"/>
      <c r="M26" s="1190"/>
      <c r="N26" s="1190"/>
      <c r="O26" s="1190"/>
      <c r="P26" s="1190"/>
      <c r="Q26" s="1190"/>
      <c r="R26" s="1190"/>
      <c r="S26" s="1190"/>
      <c r="T26" s="1190"/>
    </row>
    <row r="27" spans="1:20" s="1670" customFormat="1" ht="15.75" x14ac:dyDescent="0.25">
      <c r="A27" s="1638"/>
      <c r="B27" s="1638" t="s">
        <v>300</v>
      </c>
      <c r="C27" s="1638"/>
      <c r="D27" s="1638"/>
      <c r="E27" s="1638"/>
      <c r="F27" s="1638"/>
      <c r="G27" s="1638"/>
      <c r="H27" s="1638"/>
      <c r="I27" s="1638"/>
      <c r="J27" s="1638"/>
      <c r="K27" s="1638"/>
      <c r="L27" s="1638"/>
      <c r="M27" s="1638"/>
      <c r="N27" s="1638"/>
      <c r="O27" s="1638"/>
      <c r="P27" s="1638"/>
      <c r="Q27" s="1638"/>
      <c r="R27" s="1638"/>
      <c r="S27" s="1638"/>
      <c r="T27" s="1638"/>
    </row>
    <row r="28" spans="1:20" s="92" customFormat="1" ht="15.75" x14ac:dyDescent="0.25">
      <c r="A28" s="1190"/>
      <c r="B28" s="1190" t="s">
        <v>559</v>
      </c>
      <c r="C28" s="1190"/>
      <c r="D28" s="1190"/>
      <c r="E28" s="1190"/>
      <c r="F28" s="1190"/>
      <c r="G28" s="1190"/>
      <c r="H28" s="1190"/>
      <c r="I28" s="1190"/>
      <c r="J28" s="1190"/>
      <c r="K28" s="1190"/>
      <c r="L28" s="1190"/>
      <c r="M28" s="1190"/>
      <c r="N28" s="1190"/>
      <c r="O28" s="1190"/>
      <c r="P28" s="1190"/>
      <c r="Q28" s="1190"/>
      <c r="R28" s="1190"/>
      <c r="S28" s="1190"/>
      <c r="T28" s="1190"/>
    </row>
    <row r="29" spans="1:20" s="92" customFormat="1" ht="16.5" thickBot="1" x14ac:dyDescent="0.3">
      <c r="A29" s="1190"/>
      <c r="B29" s="1190"/>
      <c r="C29" s="1190"/>
      <c r="D29" s="1190"/>
      <c r="E29" s="1190"/>
      <c r="F29" s="1190"/>
      <c r="G29" s="1190"/>
      <c r="H29" s="1190"/>
      <c r="I29" s="1190"/>
      <c r="J29" s="1190"/>
      <c r="K29" s="1190"/>
      <c r="L29" s="1190"/>
      <c r="M29" s="1190"/>
      <c r="N29" s="1190"/>
      <c r="O29" s="1190"/>
      <c r="P29" s="1190"/>
      <c r="Q29" s="1190"/>
      <c r="R29" s="1190"/>
      <c r="S29" s="1190"/>
      <c r="T29" s="1190"/>
    </row>
    <row r="30" spans="1:20" s="92" customFormat="1" ht="15.75" x14ac:dyDescent="0.25">
      <c r="A30" s="1190"/>
      <c r="B30" s="1671" t="s">
        <v>299</v>
      </c>
      <c r="C30" s="1672" t="s">
        <v>49</v>
      </c>
      <c r="D30" s="1913" t="s">
        <v>775</v>
      </c>
      <c r="E30" s="1913"/>
      <c r="F30" s="1913"/>
      <c r="G30" s="1913"/>
      <c r="H30" s="1913"/>
      <c r="I30" s="1913"/>
      <c r="J30" s="1914"/>
      <c r="K30" s="1190"/>
      <c r="L30" s="1190"/>
      <c r="M30" s="1190"/>
      <c r="N30" s="1190"/>
      <c r="O30" s="1190"/>
      <c r="P30" s="1190"/>
      <c r="Q30" s="1190"/>
      <c r="R30" s="1190"/>
      <c r="S30" s="1190"/>
      <c r="T30" s="1190"/>
    </row>
    <row r="31" spans="1:20" s="92" customFormat="1" ht="15.75" customHeight="1" x14ac:dyDescent="0.25">
      <c r="A31" s="1190"/>
      <c r="B31" s="1195" t="s">
        <v>560</v>
      </c>
      <c r="C31" s="1326" t="s">
        <v>301</v>
      </c>
      <c r="D31" s="1904" t="s">
        <v>878</v>
      </c>
      <c r="E31" s="1905"/>
      <c r="F31" s="1905"/>
      <c r="G31" s="1905"/>
      <c r="H31" s="1905"/>
      <c r="I31" s="1905"/>
      <c r="J31" s="1906"/>
      <c r="K31" s="1190"/>
      <c r="L31" s="1190"/>
      <c r="M31" s="1190"/>
      <c r="N31" s="1190"/>
      <c r="O31" s="1190"/>
      <c r="P31" s="1190"/>
      <c r="Q31" s="1190"/>
      <c r="R31" s="1190"/>
      <c r="S31" s="1190"/>
      <c r="T31" s="1190"/>
    </row>
    <row r="32" spans="1:20" s="92" customFormat="1" ht="15.75" customHeight="1" x14ac:dyDescent="0.25">
      <c r="A32" s="1190"/>
      <c r="B32" s="1195" t="s">
        <v>561</v>
      </c>
      <c r="C32" s="1326" t="s">
        <v>302</v>
      </c>
      <c r="D32" s="1907" t="s">
        <v>879</v>
      </c>
      <c r="E32" s="1908"/>
      <c r="F32" s="1908"/>
      <c r="G32" s="1908"/>
      <c r="H32" s="1908"/>
      <c r="I32" s="1908"/>
      <c r="J32" s="1909"/>
      <c r="K32" s="1190"/>
      <c r="L32" s="1190"/>
      <c r="M32" s="1190"/>
      <c r="N32" s="1190"/>
      <c r="O32" s="1190"/>
      <c r="P32" s="1190"/>
      <c r="Q32" s="1190"/>
      <c r="R32" s="1190"/>
      <c r="S32" s="1190"/>
      <c r="T32" s="1190"/>
    </row>
    <row r="33" spans="1:20" s="92" customFormat="1" ht="31.5" customHeight="1" x14ac:dyDescent="0.25">
      <c r="A33" s="1190"/>
      <c r="B33" s="1195" t="s">
        <v>720</v>
      </c>
      <c r="C33" s="1327" t="s">
        <v>880</v>
      </c>
      <c r="D33" s="1907" t="s">
        <v>881</v>
      </c>
      <c r="E33" s="1908"/>
      <c r="F33" s="1908"/>
      <c r="G33" s="1908"/>
      <c r="H33" s="1908"/>
      <c r="I33" s="1908"/>
      <c r="J33" s="1909"/>
      <c r="K33" s="1190"/>
      <c r="L33" s="1190"/>
      <c r="M33" s="1190"/>
      <c r="N33" s="1190"/>
      <c r="O33" s="1190"/>
      <c r="P33" s="1190"/>
      <c r="Q33" s="1190"/>
      <c r="R33" s="1190"/>
      <c r="S33" s="1190"/>
      <c r="T33" s="1190"/>
    </row>
    <row r="34" spans="1:20" s="92" customFormat="1" ht="15.75" customHeight="1" x14ac:dyDescent="0.25">
      <c r="A34" s="1190"/>
      <c r="B34" s="1195" t="s">
        <v>562</v>
      </c>
      <c r="C34" s="1326" t="s">
        <v>303</v>
      </c>
      <c r="D34" s="1907" t="s">
        <v>773</v>
      </c>
      <c r="E34" s="1908"/>
      <c r="F34" s="1908"/>
      <c r="G34" s="1908"/>
      <c r="H34" s="1908"/>
      <c r="I34" s="1908"/>
      <c r="J34" s="1909"/>
      <c r="K34" s="1190"/>
      <c r="L34" s="1190"/>
      <c r="M34" s="1190"/>
      <c r="N34" s="1190"/>
      <c r="O34" s="1190"/>
      <c r="P34" s="1190"/>
      <c r="Q34" s="1190"/>
      <c r="R34" s="1190"/>
      <c r="S34" s="1190"/>
      <c r="T34" s="1190"/>
    </row>
    <row r="35" spans="1:20" s="92" customFormat="1" ht="15.75" customHeight="1" x14ac:dyDescent="0.25">
      <c r="A35" s="1190"/>
      <c r="B35" s="1195" t="s">
        <v>721</v>
      </c>
      <c r="C35" s="1326" t="s">
        <v>882</v>
      </c>
      <c r="D35" s="1907" t="s">
        <v>774</v>
      </c>
      <c r="E35" s="1908"/>
      <c r="F35" s="1908"/>
      <c r="G35" s="1908"/>
      <c r="H35" s="1908"/>
      <c r="I35" s="1908"/>
      <c r="J35" s="1909"/>
      <c r="K35" s="1190"/>
      <c r="L35" s="1190"/>
      <c r="M35" s="1190"/>
      <c r="N35" s="1190"/>
      <c r="O35" s="1190"/>
      <c r="P35" s="1190"/>
      <c r="Q35" s="1190"/>
      <c r="R35" s="1190"/>
      <c r="S35" s="1190"/>
      <c r="T35" s="1190"/>
    </row>
    <row r="36" spans="1:20" s="92" customFormat="1" ht="15.75" customHeight="1" x14ac:dyDescent="0.25">
      <c r="A36" s="1190"/>
      <c r="B36" s="1195" t="s">
        <v>563</v>
      </c>
      <c r="C36" s="1326" t="s">
        <v>304</v>
      </c>
      <c r="D36" s="1907" t="s">
        <v>774</v>
      </c>
      <c r="E36" s="1908"/>
      <c r="F36" s="1908"/>
      <c r="G36" s="1908"/>
      <c r="H36" s="1908"/>
      <c r="I36" s="1908"/>
      <c r="J36" s="1909"/>
      <c r="K36" s="1190"/>
      <c r="L36" s="1190"/>
      <c r="M36" s="1190"/>
      <c r="N36" s="1190"/>
      <c r="O36" s="1190"/>
      <c r="P36" s="1190"/>
      <c r="Q36" s="1190"/>
      <c r="R36" s="1190"/>
      <c r="S36" s="1190"/>
      <c r="T36" s="1190"/>
    </row>
    <row r="37" spans="1:20" s="92" customFormat="1" ht="53.25" customHeight="1" x14ac:dyDescent="0.25">
      <c r="A37" s="1190"/>
      <c r="B37" s="1195" t="s">
        <v>564</v>
      </c>
      <c r="C37" s="1326" t="s">
        <v>305</v>
      </c>
      <c r="D37" s="1907" t="s">
        <v>883</v>
      </c>
      <c r="E37" s="1908"/>
      <c r="F37" s="1908"/>
      <c r="G37" s="1908"/>
      <c r="H37" s="1908"/>
      <c r="I37" s="1908"/>
      <c r="J37" s="1909"/>
      <c r="K37" s="1190"/>
      <c r="L37" s="1190"/>
      <c r="M37" s="1190"/>
      <c r="N37" s="1190"/>
      <c r="O37" s="1190"/>
      <c r="P37" s="1190"/>
      <c r="Q37" s="1190"/>
      <c r="R37" s="1190"/>
      <c r="S37" s="1190"/>
      <c r="T37" s="1190"/>
    </row>
    <row r="38" spans="1:20" s="92" customFormat="1" ht="16.5" customHeight="1" thickBot="1" x14ac:dyDescent="0.3">
      <c r="A38" s="1190"/>
      <c r="B38" s="1196" t="s">
        <v>565</v>
      </c>
      <c r="C38" s="1328" t="s">
        <v>406</v>
      </c>
      <c r="D38" s="1910" t="s">
        <v>774</v>
      </c>
      <c r="E38" s="1911"/>
      <c r="F38" s="1911"/>
      <c r="G38" s="1911"/>
      <c r="H38" s="1911"/>
      <c r="I38" s="1911"/>
      <c r="J38" s="1912"/>
      <c r="K38" s="1190"/>
      <c r="L38" s="1190"/>
      <c r="M38" s="1190"/>
      <c r="N38" s="1190"/>
      <c r="O38" s="1190"/>
      <c r="P38" s="1190"/>
      <c r="Q38" s="1190"/>
      <c r="R38" s="1190"/>
      <c r="S38" s="1190"/>
      <c r="T38" s="1190"/>
    </row>
    <row r="39" spans="1:20" s="92" customFormat="1" ht="34.5" customHeight="1" x14ac:dyDescent="0.25">
      <c r="A39" s="1190"/>
      <c r="B39" s="1901" t="s">
        <v>884</v>
      </c>
      <c r="C39" s="1901"/>
      <c r="D39" s="1901"/>
      <c r="E39" s="1901"/>
      <c r="F39" s="1901"/>
      <c r="G39" s="1901"/>
      <c r="H39" s="1901"/>
      <c r="I39" s="1901"/>
      <c r="J39" s="1901"/>
      <c r="K39" s="1190"/>
      <c r="L39" s="1190"/>
    </row>
    <row r="40" spans="1:20" s="92" customFormat="1" ht="15.75" x14ac:dyDescent="0.25">
      <c r="A40" s="1190"/>
      <c r="B40" s="1197"/>
      <c r="C40" s="1198"/>
      <c r="D40" s="1199"/>
      <c r="E40" s="1199"/>
      <c r="F40" s="1199"/>
      <c r="G40" s="1199"/>
      <c r="H40" s="1199"/>
      <c r="I40" s="1199"/>
      <c r="J40" s="1199"/>
      <c r="K40" s="1190"/>
      <c r="L40" s="1190"/>
      <c r="M40" s="1190"/>
      <c r="N40" s="1190"/>
      <c r="O40" s="1190"/>
      <c r="P40" s="1190"/>
      <c r="Q40" s="1190"/>
      <c r="R40" s="1190"/>
      <c r="S40" s="1190"/>
      <c r="T40" s="1190"/>
    </row>
    <row r="41" spans="1:20" s="92" customFormat="1" ht="15.75" x14ac:dyDescent="0.25">
      <c r="A41" s="1190"/>
      <c r="B41" s="1197" t="s">
        <v>780</v>
      </c>
      <c r="C41" s="1198"/>
      <c r="D41" s="1199"/>
      <c r="E41" s="1199"/>
      <c r="F41" s="1199"/>
      <c r="G41" s="1199"/>
      <c r="H41" s="1199"/>
      <c r="I41" s="1199"/>
      <c r="J41" s="1199"/>
      <c r="K41" s="1190"/>
      <c r="L41" s="1190"/>
      <c r="M41" s="1190"/>
      <c r="N41" s="1190"/>
      <c r="O41" s="1190"/>
      <c r="P41" s="1190"/>
      <c r="Q41" s="1190"/>
      <c r="R41" s="1190"/>
      <c r="S41" s="1190"/>
      <c r="T41" s="1190"/>
    </row>
    <row r="42" spans="1:20" s="92" customFormat="1" ht="16.5" thickBot="1" x14ac:dyDescent="0.3">
      <c r="A42" s="1190"/>
      <c r="B42" s="1188" t="s">
        <v>776</v>
      </c>
      <c r="C42" s="1200"/>
      <c r="D42" s="1200"/>
      <c r="E42" s="1199"/>
      <c r="F42" s="1199"/>
      <c r="G42" s="1199"/>
      <c r="H42" s="1199"/>
      <c r="I42" s="1199"/>
      <c r="J42" s="1199"/>
      <c r="K42" s="1190"/>
      <c r="L42" s="1190"/>
      <c r="M42" s="1190"/>
      <c r="N42" s="1190"/>
      <c r="O42" s="1190"/>
      <c r="P42" s="1190"/>
      <c r="Q42" s="1190"/>
      <c r="R42" s="1190"/>
      <c r="S42" s="1190"/>
      <c r="T42" s="1190"/>
    </row>
    <row r="43" spans="1:20" s="92" customFormat="1" ht="15.75" x14ac:dyDescent="0.25">
      <c r="A43" s="1190"/>
      <c r="B43" s="1671" t="s">
        <v>782</v>
      </c>
      <c r="C43" s="1672" t="s">
        <v>781</v>
      </c>
      <c r="D43" s="1200"/>
      <c r="E43" s="1199"/>
      <c r="F43" s="1199"/>
      <c r="G43" s="1199"/>
      <c r="H43" s="1199"/>
      <c r="I43" s="1199"/>
      <c r="J43" s="1199"/>
      <c r="K43" s="1190"/>
      <c r="L43" s="1190"/>
      <c r="M43" s="1190"/>
      <c r="N43" s="1190"/>
      <c r="O43" s="1190"/>
      <c r="P43" s="1190"/>
      <c r="Q43" s="1190"/>
      <c r="R43" s="1190"/>
      <c r="S43" s="1190"/>
      <c r="T43" s="1190"/>
    </row>
    <row r="44" spans="1:20" s="92" customFormat="1" ht="30" x14ac:dyDescent="0.25">
      <c r="A44" s="1190"/>
      <c r="B44" s="1201" t="s">
        <v>171</v>
      </c>
      <c r="C44" s="1202" t="s">
        <v>885</v>
      </c>
      <c r="D44" s="1190"/>
      <c r="E44" s="1199"/>
      <c r="F44" s="1199"/>
      <c r="G44" s="1199"/>
      <c r="H44" s="1199"/>
      <c r="I44" s="1199"/>
      <c r="J44" s="1199"/>
      <c r="K44" s="1190"/>
      <c r="L44" s="1190"/>
      <c r="M44" s="1190"/>
      <c r="N44" s="1190"/>
      <c r="O44" s="1190"/>
      <c r="P44" s="1190"/>
      <c r="Q44" s="1190"/>
      <c r="R44" s="1190"/>
      <c r="S44" s="1190"/>
      <c r="T44" s="1190"/>
    </row>
    <row r="45" spans="1:20" s="92" customFormat="1" ht="15.75" x14ac:dyDescent="0.25">
      <c r="A45" s="1190"/>
      <c r="B45" s="1201" t="s">
        <v>91</v>
      </c>
      <c r="C45" s="1203" t="s">
        <v>777</v>
      </c>
      <c r="D45" s="1190"/>
      <c r="E45" s="1199"/>
      <c r="F45" s="1199"/>
      <c r="G45" s="1199"/>
      <c r="H45" s="1199"/>
      <c r="I45" s="1199"/>
      <c r="J45" s="1199"/>
      <c r="K45" s="1190"/>
      <c r="L45" s="1190"/>
      <c r="M45" s="1190"/>
      <c r="N45" s="1190"/>
      <c r="O45" s="1190"/>
      <c r="P45" s="1190"/>
      <c r="Q45" s="1190"/>
      <c r="R45" s="1190"/>
      <c r="S45" s="1190"/>
      <c r="T45" s="1190"/>
    </row>
    <row r="46" spans="1:20" s="92" customFormat="1" ht="15.75" x14ac:dyDescent="0.25">
      <c r="A46" s="1190"/>
      <c r="B46" s="1201" t="s">
        <v>88</v>
      </c>
      <c r="C46" s="1204" t="s">
        <v>778</v>
      </c>
      <c r="D46" s="1190"/>
      <c r="E46" s="1199"/>
      <c r="F46" s="1199"/>
      <c r="G46" s="1199"/>
      <c r="H46" s="1199"/>
      <c r="I46" s="1199"/>
      <c r="J46" s="1199"/>
      <c r="K46" s="1190"/>
      <c r="L46" s="1190"/>
      <c r="M46" s="1190"/>
      <c r="N46" s="1190"/>
      <c r="O46" s="1190"/>
      <c r="P46" s="1190"/>
      <c r="Q46" s="1190"/>
      <c r="R46" s="1190"/>
      <c r="S46" s="1190"/>
      <c r="T46" s="1190"/>
    </row>
    <row r="47" spans="1:20" s="92" customFormat="1" ht="45" x14ac:dyDescent="0.25">
      <c r="A47" s="1190"/>
      <c r="B47" s="1201" t="s">
        <v>779</v>
      </c>
      <c r="C47" s="1205" t="s">
        <v>886</v>
      </c>
      <c r="D47" s="1190"/>
      <c r="E47" s="1199"/>
      <c r="F47" s="1199"/>
      <c r="G47" s="1199"/>
      <c r="H47" s="1199"/>
      <c r="I47" s="1199"/>
      <c r="J47" s="1199"/>
      <c r="K47" s="1190"/>
      <c r="L47" s="1190"/>
      <c r="M47" s="1190"/>
      <c r="N47" s="1190"/>
      <c r="O47" s="1190"/>
      <c r="P47" s="1190"/>
      <c r="Q47" s="1190"/>
      <c r="R47" s="1190"/>
      <c r="S47" s="1190"/>
      <c r="T47" s="1190"/>
    </row>
    <row r="48" spans="1:20" s="92" customFormat="1" ht="15.75" x14ac:dyDescent="0.25">
      <c r="A48" s="1190"/>
      <c r="B48" s="1201" t="s">
        <v>89</v>
      </c>
      <c r="C48" s="1206" t="s">
        <v>887</v>
      </c>
      <c r="D48" s="1190"/>
      <c r="E48" s="1199"/>
      <c r="F48" s="1199"/>
      <c r="G48" s="1199"/>
      <c r="H48" s="1199"/>
      <c r="I48" s="1199"/>
      <c r="J48" s="1199"/>
      <c r="K48" s="1190"/>
      <c r="L48" s="1190"/>
      <c r="M48" s="1190"/>
      <c r="N48" s="1190"/>
      <c r="O48" s="1190"/>
      <c r="P48" s="1190"/>
      <c r="Q48" s="1190"/>
      <c r="R48" s="1190"/>
      <c r="S48" s="1190"/>
      <c r="T48" s="1190"/>
    </row>
    <row r="49" spans="1:20" s="92" customFormat="1" ht="15.75" x14ac:dyDescent="0.25">
      <c r="A49" s="1190"/>
      <c r="B49" s="1190"/>
      <c r="C49" s="1190"/>
      <c r="D49" s="1190"/>
      <c r="E49" s="1190"/>
      <c r="F49" s="1190"/>
      <c r="G49" s="1190"/>
      <c r="H49" s="1190"/>
      <c r="I49" s="1190"/>
      <c r="J49" s="1190"/>
      <c r="K49" s="1190"/>
      <c r="L49" s="1190"/>
      <c r="M49" s="1190"/>
      <c r="N49" s="1190"/>
      <c r="O49" s="1190"/>
      <c r="P49" s="1190"/>
      <c r="Q49" s="1190"/>
      <c r="R49" s="1190"/>
      <c r="S49" s="1190"/>
      <c r="T49" s="1190"/>
    </row>
    <row r="50" spans="1:20" s="1670" customFormat="1" ht="15.75" x14ac:dyDescent="0.25">
      <c r="A50" s="1638"/>
      <c r="B50" s="1638" t="s">
        <v>313</v>
      </c>
      <c r="C50" s="1638"/>
      <c r="D50" s="1638"/>
      <c r="E50" s="1638"/>
      <c r="F50" s="1638"/>
      <c r="G50" s="1638"/>
      <c r="H50" s="1638"/>
      <c r="I50" s="1638"/>
      <c r="J50" s="1638"/>
      <c r="K50" s="1638"/>
      <c r="L50" s="1638"/>
      <c r="M50" s="1638"/>
      <c r="N50" s="1638"/>
      <c r="O50" s="1638"/>
      <c r="P50" s="1638"/>
      <c r="Q50" s="1638"/>
      <c r="R50" s="1638"/>
      <c r="S50" s="1638"/>
      <c r="T50" s="1638"/>
    </row>
    <row r="51" spans="1:20" s="92" customFormat="1" ht="15.75" x14ac:dyDescent="0.25">
      <c r="A51" s="1190"/>
      <c r="B51" s="1190"/>
      <c r="C51" s="1190"/>
      <c r="D51" s="1190"/>
      <c r="E51" s="1190"/>
      <c r="F51" s="1190"/>
      <c r="G51" s="1190"/>
      <c r="H51" s="1190"/>
      <c r="I51" s="1190"/>
      <c r="J51" s="1190"/>
      <c r="K51" s="1190"/>
      <c r="L51" s="1190"/>
      <c r="M51" s="1190"/>
      <c r="N51" s="1190"/>
      <c r="O51" s="1190"/>
      <c r="P51" s="1190"/>
      <c r="Q51" s="1190"/>
      <c r="R51" s="1190"/>
      <c r="S51" s="1190"/>
      <c r="T51" s="1190"/>
    </row>
    <row r="52" spans="1:20" s="92" customFormat="1" ht="31.5" customHeight="1" x14ac:dyDescent="0.25">
      <c r="A52" s="1192"/>
      <c r="B52" s="1902" t="s">
        <v>888</v>
      </c>
      <c r="C52" s="1902"/>
      <c r="D52" s="1902"/>
      <c r="E52" s="1902"/>
      <c r="F52" s="1902"/>
      <c r="G52" s="1902"/>
      <c r="H52" s="1902"/>
      <c r="I52" s="1902"/>
      <c r="J52" s="1902"/>
      <c r="K52" s="1902"/>
      <c r="L52" s="1190"/>
    </row>
    <row r="53" spans="1:20" s="92" customFormat="1" ht="15.75" x14ac:dyDescent="0.25">
      <c r="A53" s="1192"/>
      <c r="B53" s="1190"/>
      <c r="C53" s="1190"/>
      <c r="D53" s="1190"/>
      <c r="E53" s="1190"/>
      <c r="F53" s="1190"/>
      <c r="G53" s="1190"/>
      <c r="H53" s="1190"/>
      <c r="I53" s="1190"/>
      <c r="J53" s="1190"/>
      <c r="K53" s="1190"/>
      <c r="L53" s="1190"/>
    </row>
    <row r="54" spans="1:20" s="92" customFormat="1" ht="15.75" x14ac:dyDescent="0.25">
      <c r="A54" s="1190"/>
      <c r="B54" s="1190" t="s">
        <v>889</v>
      </c>
      <c r="C54" s="1190"/>
      <c r="D54" s="1190"/>
      <c r="E54" s="1190"/>
      <c r="F54" s="1190"/>
      <c r="G54" s="1190"/>
      <c r="H54" s="1190"/>
      <c r="I54" s="1190"/>
      <c r="J54" s="1190"/>
      <c r="K54" s="1190"/>
      <c r="L54" s="1190"/>
    </row>
    <row r="55" spans="1:20" s="92" customFormat="1" ht="15.75" x14ac:dyDescent="0.25">
      <c r="A55" s="1190"/>
      <c r="B55" s="1190"/>
      <c r="C55" s="1190"/>
      <c r="D55" s="1190"/>
      <c r="E55" s="1190"/>
      <c r="F55" s="1190"/>
      <c r="G55" s="1190"/>
      <c r="H55" s="1190"/>
      <c r="I55" s="1190"/>
      <c r="J55" s="1190"/>
      <c r="K55" s="1190"/>
      <c r="L55" s="1190"/>
    </row>
    <row r="56" spans="1:20" s="92" customFormat="1" ht="15.75" customHeight="1" x14ac:dyDescent="0.25">
      <c r="A56" s="1190"/>
      <c r="B56" s="1902" t="s">
        <v>890</v>
      </c>
      <c r="C56" s="1902"/>
      <c r="D56" s="1902"/>
      <c r="E56" s="1902"/>
      <c r="F56" s="1902"/>
      <c r="G56" s="1902"/>
      <c r="H56" s="1902"/>
      <c r="I56" s="1902"/>
      <c r="J56" s="1902"/>
      <c r="K56" s="1902"/>
      <c r="L56" s="1902"/>
    </row>
    <row r="57" spans="1:20" s="92" customFormat="1" ht="15.75" x14ac:dyDescent="0.25">
      <c r="A57" s="1190"/>
      <c r="B57" s="1902"/>
      <c r="C57" s="1902"/>
      <c r="D57" s="1902"/>
      <c r="E57" s="1902"/>
      <c r="F57" s="1902"/>
      <c r="G57" s="1902"/>
      <c r="H57" s="1902"/>
      <c r="I57" s="1902"/>
      <c r="J57" s="1902"/>
      <c r="K57" s="1902"/>
      <c r="L57" s="1902"/>
    </row>
    <row r="59" spans="1:20" s="1392" customFormat="1" ht="23.25" x14ac:dyDescent="0.35">
      <c r="A59" s="1387"/>
      <c r="B59" s="1673" t="s">
        <v>314</v>
      </c>
      <c r="C59" s="1388"/>
      <c r="D59" s="1389"/>
      <c r="E59" s="1388"/>
      <c r="F59" s="1390"/>
      <c r="G59" s="1391"/>
      <c r="H59" s="1390"/>
      <c r="I59" s="1390"/>
      <c r="J59" s="1390"/>
      <c r="K59" s="1390"/>
      <c r="L59" s="1390"/>
      <c r="M59" s="1391"/>
      <c r="N59" s="1391"/>
      <c r="O59" s="1391"/>
      <c r="P59" s="1391"/>
      <c r="Q59" s="1391"/>
      <c r="R59" s="1391"/>
      <c r="S59" s="1391"/>
      <c r="T59" s="1391"/>
    </row>
  </sheetData>
  <customSheetViews>
    <customSheetView guid="{D635BEAF-4410-44C3-8109-399BEE34BBD8}" scale="80" showPageBreaks="1" fitToPage="1" printArea="1" topLeftCell="A4">
      <selection activeCell="C23" sqref="C23"/>
      <pageMargins left="0.7" right="0.7" top="0.75" bottom="0.75" header="0.3" footer="0.3"/>
      <pageSetup paperSize="119" scale="41" orientation="portrait" r:id="rId1"/>
      <headerFooter>
        <oddFooter>&amp;CDistrict Scale Non-Potable Calculator
Version 1.0</oddFooter>
      </headerFooter>
    </customSheetView>
    <customSheetView guid="{2BD304A4-4089-4AB2-9F34-C79EE9203C6C}" scale="80" fitToPage="1">
      <selection activeCell="C23" sqref="C23"/>
      <pageMargins left="0.7" right="0.7" top="0.75" bottom="0.75" header="0.3" footer="0.3"/>
      <pageSetup paperSize="119" scale="41" orientation="portrait" r:id="rId2"/>
      <headerFooter>
        <oddFooter>&amp;CDistrict Scale Non-Potable Calculator
Version 1.0</oddFooter>
      </headerFooter>
    </customSheetView>
  </customSheetViews>
  <mergeCells count="15">
    <mergeCell ref="B15:J15"/>
    <mergeCell ref="B39:J39"/>
    <mergeCell ref="B7:J7"/>
    <mergeCell ref="B56:L57"/>
    <mergeCell ref="B52:K52"/>
    <mergeCell ref="B23:I23"/>
    <mergeCell ref="D31:J31"/>
    <mergeCell ref="D32:J32"/>
    <mergeCell ref="D33:J33"/>
    <mergeCell ref="D34:J34"/>
    <mergeCell ref="D35:J35"/>
    <mergeCell ref="D36:J36"/>
    <mergeCell ref="D37:J37"/>
    <mergeCell ref="D38:J38"/>
    <mergeCell ref="D30:J30"/>
  </mergeCells>
  <pageMargins left="0.7" right="0.7" top="0.75" bottom="0.75" header="0.3" footer="0.3"/>
  <pageSetup paperSize="119" scale="41" orientation="portrait" r:id="rId3"/>
  <headerFooter>
    <oddFooter>&amp;CDistrict Scale Non-Potable Calculator
Version 1.0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0"/>
  <sheetViews>
    <sheetView showGridLines="0" tabSelected="1" view="pageBreakPreview" topLeftCell="A4" zoomScale="80" zoomScaleNormal="90" zoomScaleSheetLayoutView="80" workbookViewId="0">
      <selection activeCell="S29" sqref="S29"/>
    </sheetView>
  </sheetViews>
  <sheetFormatPr defaultRowHeight="12.75" x14ac:dyDescent="0.2"/>
  <cols>
    <col min="1" max="1" width="11.7109375" style="347" customWidth="1"/>
    <col min="2" max="2" width="12.5703125" style="347" customWidth="1"/>
    <col min="3" max="3" width="10.140625" style="347" customWidth="1"/>
    <col min="4" max="12" width="9.140625" style="347"/>
    <col min="13" max="13" width="4.42578125" style="347" customWidth="1"/>
    <col min="14" max="16384" width="9.140625" style="347"/>
  </cols>
  <sheetData>
    <row r="1" spans="1:13" s="93" customFormat="1" ht="26.25" x14ac:dyDescent="0.4">
      <c r="A1" s="1895" t="s">
        <v>844</v>
      </c>
      <c r="B1" s="1896"/>
      <c r="C1" s="1897"/>
      <c r="D1" s="1897"/>
      <c r="E1" s="1897"/>
      <c r="F1" s="1897"/>
      <c r="G1" s="1897"/>
      <c r="H1" s="1897"/>
      <c r="I1" s="1897"/>
      <c r="J1" s="1896"/>
      <c r="K1" s="1896"/>
      <c r="L1" s="1897"/>
      <c r="M1" s="1897"/>
    </row>
    <row r="2" spans="1:13" x14ac:dyDescent="0.2">
      <c r="A2" s="5"/>
      <c r="B2" s="5"/>
      <c r="C2" s="5"/>
      <c r="D2" s="5"/>
      <c r="E2" s="5"/>
      <c r="F2" s="5"/>
      <c r="G2" s="5"/>
      <c r="H2" s="5"/>
      <c r="I2" s="5"/>
      <c r="J2" s="5"/>
      <c r="K2" s="5"/>
      <c r="L2" s="5"/>
      <c r="M2" s="5"/>
    </row>
    <row r="3" spans="1:13" x14ac:dyDescent="0.2">
      <c r="A3" s="5"/>
      <c r="B3" s="5"/>
      <c r="C3" s="5"/>
      <c r="D3" s="5"/>
      <c r="E3" s="5"/>
      <c r="F3" s="5"/>
      <c r="G3" s="5"/>
      <c r="H3" s="5"/>
      <c r="I3" s="5"/>
      <c r="J3" s="5"/>
      <c r="K3" s="5"/>
      <c r="L3" s="5"/>
      <c r="M3" s="5"/>
    </row>
    <row r="4" spans="1:13" ht="14.25" x14ac:dyDescent="0.2">
      <c r="A4" s="1898">
        <f ca="1">TODAY()</f>
        <v>44776</v>
      </c>
      <c r="B4" s="349"/>
      <c r="C4" s="349"/>
      <c r="D4" s="349"/>
      <c r="E4" s="349"/>
      <c r="F4" s="349"/>
      <c r="G4" s="349"/>
      <c r="H4" s="349"/>
      <c r="I4" s="349"/>
      <c r="J4" s="349"/>
      <c r="K4" s="349"/>
      <c r="L4" s="349"/>
      <c r="M4" s="349"/>
    </row>
    <row r="5" spans="1:13" ht="14.25" x14ac:dyDescent="0.2">
      <c r="A5" s="349"/>
      <c r="B5" s="349"/>
      <c r="C5" s="349"/>
      <c r="D5" s="349"/>
      <c r="E5" s="349"/>
      <c r="F5" s="349"/>
      <c r="G5" s="349"/>
      <c r="H5" s="349"/>
      <c r="I5" s="349"/>
      <c r="J5" s="349"/>
      <c r="K5" s="349"/>
      <c r="L5" s="349"/>
      <c r="M5" s="349"/>
    </row>
    <row r="6" spans="1:13" ht="14.25" x14ac:dyDescent="0.2">
      <c r="A6" s="349"/>
      <c r="B6" s="349"/>
      <c r="C6" s="349"/>
      <c r="D6" s="349"/>
      <c r="E6" s="349"/>
      <c r="F6" s="349"/>
      <c r="G6" s="349"/>
      <c r="H6" s="349"/>
      <c r="I6" s="349"/>
      <c r="J6" s="349"/>
      <c r="K6" s="349"/>
      <c r="L6" s="349"/>
      <c r="M6" s="349"/>
    </row>
    <row r="7" spans="1:13" ht="14.25" x14ac:dyDescent="0.2">
      <c r="A7" s="349" t="s">
        <v>929</v>
      </c>
      <c r="B7" s="349"/>
      <c r="C7" s="349"/>
      <c r="D7" s="349"/>
      <c r="E7" s="349"/>
      <c r="F7" s="349"/>
      <c r="G7" s="349"/>
      <c r="H7" s="349"/>
      <c r="I7" s="349"/>
      <c r="J7" s="349"/>
      <c r="K7" s="349"/>
      <c r="L7" s="349"/>
      <c r="M7" s="349"/>
    </row>
    <row r="8" spans="1:13" ht="14.25" x14ac:dyDescent="0.2">
      <c r="A8" s="349" t="s">
        <v>930</v>
      </c>
      <c r="B8" s="349"/>
      <c r="C8" s="349"/>
      <c r="D8" s="349"/>
      <c r="E8" s="349"/>
      <c r="F8" s="349"/>
      <c r="G8" s="349"/>
      <c r="H8" s="349"/>
      <c r="I8" s="349"/>
      <c r="J8" s="349"/>
      <c r="K8" s="349"/>
      <c r="L8" s="349"/>
      <c r="M8" s="349"/>
    </row>
    <row r="9" spans="1:13" ht="14.25" x14ac:dyDescent="0.2">
      <c r="A9" s="349" t="s">
        <v>931</v>
      </c>
      <c r="B9" s="349"/>
      <c r="C9" s="349"/>
      <c r="D9" s="349"/>
      <c r="E9" s="349"/>
      <c r="F9" s="349"/>
      <c r="G9" s="349"/>
      <c r="H9" s="349"/>
      <c r="I9" s="349"/>
      <c r="J9" s="349"/>
      <c r="K9" s="349"/>
      <c r="L9" s="349"/>
      <c r="M9" s="349"/>
    </row>
    <row r="10" spans="1:13" ht="14.25" x14ac:dyDescent="0.2">
      <c r="A10" s="349" t="s">
        <v>932</v>
      </c>
      <c r="B10" s="349"/>
      <c r="C10" s="349"/>
      <c r="D10" s="349"/>
      <c r="E10" s="349"/>
      <c r="F10" s="349"/>
      <c r="G10" s="349"/>
      <c r="H10" s="349"/>
      <c r="I10" s="349"/>
      <c r="J10" s="349"/>
      <c r="K10" s="349"/>
      <c r="L10" s="349"/>
      <c r="M10" s="349"/>
    </row>
    <row r="11" spans="1:13" ht="14.25" x14ac:dyDescent="0.2">
      <c r="A11" s="349" t="s">
        <v>933</v>
      </c>
      <c r="B11" s="349"/>
      <c r="C11" s="349"/>
      <c r="D11" s="349"/>
      <c r="E11" s="349"/>
      <c r="F11" s="349"/>
      <c r="G11" s="349"/>
      <c r="H11" s="349"/>
      <c r="I11" s="349"/>
      <c r="J11" s="349"/>
      <c r="K11" s="349"/>
      <c r="L11" s="349"/>
      <c r="M11" s="349"/>
    </row>
    <row r="12" spans="1:13" ht="14.25" x14ac:dyDescent="0.2">
      <c r="A12" s="349"/>
      <c r="B12" s="349"/>
      <c r="C12" s="349"/>
      <c r="D12" s="349"/>
      <c r="E12" s="349"/>
      <c r="F12" s="349"/>
      <c r="G12" s="349"/>
      <c r="H12" s="349"/>
      <c r="I12" s="349"/>
      <c r="J12" s="349"/>
      <c r="K12" s="349"/>
      <c r="L12" s="349"/>
      <c r="M12" s="349"/>
    </row>
    <row r="13" spans="1:13" ht="14.25" x14ac:dyDescent="0.2">
      <c r="A13" s="349"/>
      <c r="B13" s="349"/>
      <c r="C13" s="349"/>
      <c r="D13" s="349"/>
      <c r="E13" s="349"/>
      <c r="F13" s="349"/>
      <c r="G13" s="349"/>
      <c r="H13" s="349"/>
      <c r="I13" s="349"/>
      <c r="J13" s="349"/>
      <c r="K13" s="349"/>
      <c r="L13" s="349"/>
      <c r="M13" s="349"/>
    </row>
    <row r="14" spans="1:13" s="361" customFormat="1" ht="15" x14ac:dyDescent="0.25">
      <c r="A14" s="1354" t="s">
        <v>845</v>
      </c>
      <c r="B14" s="337" t="s">
        <v>934</v>
      </c>
      <c r="C14" s="337"/>
      <c r="D14" s="337"/>
      <c r="E14" s="337"/>
      <c r="F14" s="337"/>
      <c r="G14" s="337"/>
      <c r="H14" s="337"/>
      <c r="I14" s="337"/>
      <c r="J14" s="337"/>
      <c r="K14" s="337"/>
      <c r="L14" s="337"/>
      <c r="M14" s="1355"/>
    </row>
    <row r="15" spans="1:13" ht="15" x14ac:dyDescent="0.25">
      <c r="A15" s="337"/>
      <c r="B15" s="337"/>
      <c r="C15" s="337"/>
      <c r="D15" s="337"/>
      <c r="E15" s="337"/>
      <c r="F15" s="337"/>
      <c r="G15" s="337"/>
      <c r="H15" s="337"/>
      <c r="I15" s="337"/>
      <c r="J15" s="337"/>
      <c r="K15" s="337"/>
      <c r="L15" s="337"/>
      <c r="M15" s="337"/>
    </row>
    <row r="16" spans="1:13" ht="15" x14ac:dyDescent="0.25">
      <c r="A16" s="337"/>
      <c r="B16" s="337"/>
      <c r="C16" s="337"/>
      <c r="D16" s="337"/>
      <c r="E16" s="337"/>
      <c r="F16" s="337"/>
      <c r="G16" s="337"/>
      <c r="H16" s="337"/>
      <c r="I16" s="337"/>
      <c r="J16" s="337"/>
      <c r="K16" s="337"/>
      <c r="L16" s="337"/>
      <c r="M16" s="337"/>
    </row>
    <row r="17" spans="1:13" ht="15" x14ac:dyDescent="0.25">
      <c r="A17" s="337"/>
      <c r="B17" s="337"/>
      <c r="C17" s="337"/>
      <c r="D17" s="337"/>
      <c r="E17" s="337"/>
      <c r="F17" s="337"/>
      <c r="G17" s="337"/>
      <c r="H17" s="337"/>
      <c r="I17" s="337"/>
      <c r="J17" s="337"/>
      <c r="K17" s="337"/>
      <c r="L17" s="337"/>
      <c r="M17" s="337"/>
    </row>
    <row r="18" spans="1:13" ht="15" x14ac:dyDescent="0.25">
      <c r="A18" s="337" t="s">
        <v>846</v>
      </c>
      <c r="B18" s="337"/>
      <c r="C18" s="337"/>
      <c r="D18" s="337"/>
      <c r="E18" s="337"/>
      <c r="F18" s="337"/>
      <c r="G18" s="337"/>
      <c r="H18" s="337"/>
      <c r="I18" s="337"/>
      <c r="J18" s="337"/>
      <c r="K18" s="337"/>
      <c r="L18" s="337"/>
      <c r="M18" s="337"/>
    </row>
    <row r="19" spans="1:13" ht="15" x14ac:dyDescent="0.25">
      <c r="A19" s="337"/>
      <c r="B19" s="337"/>
      <c r="C19" s="337"/>
      <c r="D19" s="337"/>
      <c r="E19" s="337"/>
      <c r="F19" s="337"/>
      <c r="G19" s="337"/>
      <c r="H19" s="337"/>
      <c r="I19" s="337"/>
      <c r="J19" s="337"/>
      <c r="K19" s="337"/>
      <c r="L19" s="337"/>
      <c r="M19" s="337"/>
    </row>
    <row r="20" spans="1:13" s="361" customFormat="1" ht="32.25" customHeight="1" x14ac:dyDescent="0.25">
      <c r="A20" s="2141" t="str">
        <f>CONCATENATE("This letter confirms that the alternate water supplies project located at ",'8. Printable Project Summary'!C17," with total gross square area of ",TEXT('8. Printable Project Summary'!L25,"###,###,###")," square feet qualifies as a:")</f>
        <v>This letter confirms that the alternate water supplies project located at Project Name with total gross square area of  square feet qualifies as a:</v>
      </c>
      <c r="B20" s="2142"/>
      <c r="C20" s="2142"/>
      <c r="D20" s="2142"/>
      <c r="E20" s="2142"/>
      <c r="F20" s="2142"/>
      <c r="G20" s="2142"/>
      <c r="H20" s="2142"/>
      <c r="I20" s="2142"/>
      <c r="J20" s="2142"/>
      <c r="K20" s="2142"/>
      <c r="L20" s="2142"/>
      <c r="M20" s="2143"/>
    </row>
    <row r="21" spans="1:13" ht="15" x14ac:dyDescent="0.25">
      <c r="A21" s="365" t="s">
        <v>847</v>
      </c>
      <c r="B21" s="360" t="str">
        <f>IF('8. Printable Project Summary'!C10&gt;6000000,"This building qualifies for a single-building grant.","This building does not meet the minimum requirements for a single-building grant.")</f>
        <v>This building does not meet the minimum requirements for a single-building grant.</v>
      </c>
      <c r="C21" s="337"/>
      <c r="D21" s="337"/>
      <c r="E21" s="337"/>
      <c r="F21" s="337"/>
      <c r="G21" s="337"/>
      <c r="H21" s="337"/>
      <c r="I21" s="337"/>
      <c r="J21" s="337"/>
      <c r="K21" s="337"/>
      <c r="L21" s="337"/>
      <c r="M21" s="337"/>
    </row>
    <row r="22" spans="1:13" ht="24.75" customHeight="1" x14ac:dyDescent="0.25">
      <c r="A22" s="366" t="s">
        <v>847</v>
      </c>
      <c r="B22" s="1356" t="str">
        <f>"Will have a site/building permit issued by "&amp; TEXT('8. Printable Project Summary'!I4,"mm/dd/yyyy")</f>
        <v>Will have a site/building permit issued by 01/01/2017</v>
      </c>
      <c r="C22" s="337"/>
      <c r="D22" s="337"/>
      <c r="E22" s="337"/>
      <c r="F22" s="337"/>
      <c r="G22" s="337"/>
      <c r="H22" s="337"/>
      <c r="I22" s="337"/>
      <c r="J22" s="337"/>
      <c r="K22" s="337"/>
      <c r="L22" s="337"/>
      <c r="M22" s="337"/>
    </row>
    <row r="23" spans="1:13" ht="15" x14ac:dyDescent="0.25">
      <c r="A23" s="365"/>
      <c r="B23" s="351"/>
      <c r="C23" s="352"/>
      <c r="D23" s="337"/>
      <c r="E23" s="337"/>
      <c r="F23" s="337"/>
      <c r="G23" s="337"/>
      <c r="H23" s="337"/>
      <c r="I23" s="337"/>
      <c r="J23" s="337"/>
      <c r="K23" s="337"/>
      <c r="L23" s="337"/>
      <c r="M23" s="337"/>
    </row>
    <row r="24" spans="1:13" ht="15" x14ac:dyDescent="0.25">
      <c r="A24" s="337"/>
      <c r="B24" s="353"/>
      <c r="C24" s="337"/>
      <c r="D24" s="337"/>
      <c r="E24" s="337"/>
      <c r="F24" s="337"/>
      <c r="G24" s="337"/>
      <c r="H24" s="337"/>
      <c r="I24" s="337"/>
      <c r="J24" s="337"/>
      <c r="K24" s="337"/>
      <c r="L24" s="337"/>
      <c r="M24" s="337"/>
    </row>
    <row r="25" spans="1:13" ht="15" x14ac:dyDescent="0.25">
      <c r="A25" s="337" t="s">
        <v>848</v>
      </c>
      <c r="B25" s="353"/>
      <c r="C25" s="337"/>
      <c r="D25" s="337"/>
      <c r="E25" s="337"/>
      <c r="F25" s="337"/>
      <c r="G25" s="337"/>
      <c r="H25" s="337"/>
      <c r="I25" s="337"/>
      <c r="J25" s="337"/>
      <c r="K25" s="337"/>
      <c r="L25" s="337"/>
      <c r="M25" s="337"/>
    </row>
    <row r="26" spans="1:13" ht="15" x14ac:dyDescent="0.25">
      <c r="A26" s="365" t="s">
        <v>847</v>
      </c>
      <c r="B26" s="350">
        <f>'7. Project Definition'!J134</f>
        <v>0</v>
      </c>
      <c r="C26" s="337" t="s">
        <v>849</v>
      </c>
      <c r="D26" s="337"/>
      <c r="E26" s="337"/>
      <c r="F26" s="337"/>
      <c r="G26" s="337"/>
      <c r="H26" s="337"/>
      <c r="I26" s="337"/>
      <c r="J26" s="337"/>
      <c r="K26" s="337"/>
      <c r="L26" s="337"/>
      <c r="M26" s="337"/>
    </row>
    <row r="27" spans="1:13" ht="15" x14ac:dyDescent="0.25">
      <c r="A27" s="365" t="s">
        <v>847</v>
      </c>
      <c r="B27" s="350">
        <f>'7. Project Definition'!J119</f>
        <v>0</v>
      </c>
      <c r="C27" s="337" t="s">
        <v>855</v>
      </c>
      <c r="D27" s="337"/>
      <c r="E27" s="337"/>
      <c r="F27" s="337"/>
      <c r="G27" s="337"/>
      <c r="H27" s="337"/>
      <c r="I27" s="337"/>
      <c r="J27" s="337"/>
      <c r="K27" s="337"/>
      <c r="L27" s="337"/>
      <c r="M27" s="337"/>
    </row>
    <row r="28" spans="1:13" ht="15" x14ac:dyDescent="0.25">
      <c r="A28" s="365" t="s">
        <v>847</v>
      </c>
      <c r="B28" s="350">
        <f>'7. Project Definition'!J120</f>
        <v>0</v>
      </c>
      <c r="C28" s="337" t="str">
        <f>IF(OR('7. Project Definition'!C116="Neither",'7. Project Definition'!C116="Graywater"),"gallons per year of estimated graywater supplies","gallons per year of estimated blackwater supplies")</f>
        <v>gallons per year of estimated blackwater supplies</v>
      </c>
      <c r="D28" s="337"/>
      <c r="E28" s="337"/>
      <c r="F28" s="337"/>
      <c r="G28" s="337"/>
      <c r="H28" s="337"/>
      <c r="I28" s="337"/>
      <c r="J28" s="337"/>
      <c r="K28" s="337"/>
      <c r="L28" s="337"/>
      <c r="M28" s="337"/>
    </row>
    <row r="29" spans="1:13" ht="29.25" customHeight="1" x14ac:dyDescent="0.25">
      <c r="A29" s="366" t="s">
        <v>847</v>
      </c>
      <c r="B29" s="354">
        <f>SUM(B26:B28)</f>
        <v>0</v>
      </c>
      <c r="C29" s="2144" t="str">
        <f>CONCATENATE("gallons per year of total estimated non-potable reuse supplies out of maximum potential reuse supply of ",TEXT((SUM('6. Building Potential Summary'!D62,'6. Building Potential Summary'!D64,'6. Building Potential Summary'!D65:D65)),"##,###,###")," gallons per year (excluding blackwater supplies)")</f>
        <v>gallons per year of total estimated non-potable reuse supplies out of maximum potential reuse supply of  gallons per year (excluding blackwater supplies)</v>
      </c>
      <c r="D29" s="2144"/>
      <c r="E29" s="2144"/>
      <c r="F29" s="2144"/>
      <c r="G29" s="2144"/>
      <c r="H29" s="2144"/>
      <c r="I29" s="2144"/>
      <c r="J29" s="2144"/>
      <c r="K29" s="2144"/>
      <c r="L29" s="2144"/>
      <c r="M29" s="2144"/>
    </row>
    <row r="30" spans="1:13" ht="15" x14ac:dyDescent="0.25">
      <c r="A30" s="337"/>
      <c r="B30" s="337"/>
      <c r="C30" s="363" t="str">
        <f>IF(AND(B29&lt;B23,OR(Rainwater!C51="Undersized",Rainwater!C83="Undersized",Rainwater!C116="Undersized")),"Rainwater or Stormwater cistern(s) may be undersized; refer to [7.Project Definition] sheet","")</f>
        <v/>
      </c>
      <c r="D30" s="337"/>
      <c r="E30" s="337"/>
      <c r="F30" s="337"/>
      <c r="G30" s="337"/>
      <c r="H30" s="337"/>
      <c r="I30" s="337"/>
      <c r="J30" s="337"/>
      <c r="K30" s="337"/>
      <c r="L30" s="337"/>
      <c r="M30" s="337"/>
    </row>
    <row r="31" spans="1:13" ht="15" x14ac:dyDescent="0.25">
      <c r="A31" s="367" t="s">
        <v>850</v>
      </c>
      <c r="B31" s="337"/>
      <c r="C31" s="355"/>
      <c r="D31" s="337"/>
      <c r="E31" s="337"/>
      <c r="F31" s="337"/>
      <c r="G31" s="337"/>
      <c r="H31" s="337"/>
      <c r="I31" s="337"/>
      <c r="J31" s="337"/>
      <c r="K31" s="337"/>
      <c r="L31" s="337"/>
      <c r="M31" s="337"/>
    </row>
    <row r="32" spans="1:13" ht="15" x14ac:dyDescent="0.25">
      <c r="A32" s="337"/>
      <c r="B32" s="356" t="e">
        <f>IF(B29/B23&gt;1,1,B29/B23)</f>
        <v>#DIV/0!</v>
      </c>
      <c r="C32" s="337" t="s">
        <v>851</v>
      </c>
      <c r="D32" s="337"/>
      <c r="E32" s="337"/>
      <c r="F32" s="337"/>
      <c r="G32" s="337"/>
      <c r="H32" s="337"/>
      <c r="I32" s="337"/>
      <c r="J32" s="337"/>
      <c r="K32" s="337"/>
      <c r="L32" s="337"/>
      <c r="M32" s="337"/>
    </row>
    <row r="33" spans="1:13" ht="15" x14ac:dyDescent="0.25">
      <c r="A33" s="337"/>
      <c r="B33" s="356" t="e">
        <f>IF(B29/(SUM('6. Building Potential Summary'!D62,'6. Building Potential Summary'!D64,'6. Building Potential Summary'!D65:D65))&gt;1,1,B29/(SUM('6. Building Potential Summary'!D62,'6. Building Potential Summary'!D64,'6. Building Potential Summary'!D65:D65)))</f>
        <v>#DIV/0!</v>
      </c>
      <c r="C33" s="337" t="s">
        <v>852</v>
      </c>
      <c r="D33" s="337"/>
      <c r="E33" s="337"/>
      <c r="F33" s="337"/>
      <c r="G33" s="337"/>
      <c r="H33" s="337"/>
      <c r="I33" s="337"/>
      <c r="J33" s="337"/>
      <c r="K33" s="337"/>
      <c r="L33" s="337"/>
      <c r="M33" s="337"/>
    </row>
    <row r="34" spans="1:13" ht="15" x14ac:dyDescent="0.25">
      <c r="A34" s="337"/>
      <c r="B34" s="359">
        <f>'8. Printable Project Summary'!C11</f>
        <v>0</v>
      </c>
      <c r="C34" s="360" t="s">
        <v>857</v>
      </c>
      <c r="D34" s="360"/>
      <c r="E34" s="360"/>
      <c r="F34" s="360"/>
      <c r="G34" s="337"/>
      <c r="H34" s="337"/>
      <c r="I34" s="337"/>
      <c r="J34" s="337"/>
      <c r="K34" s="337"/>
      <c r="L34" s="337"/>
      <c r="M34" s="337"/>
    </row>
    <row r="35" spans="1:13" ht="15" x14ac:dyDescent="0.25">
      <c r="A35" s="337"/>
      <c r="B35" s="357"/>
      <c r="C35" s="337"/>
      <c r="D35" s="337"/>
      <c r="E35" s="337"/>
      <c r="F35" s="337"/>
      <c r="G35" s="337"/>
      <c r="H35" s="337"/>
      <c r="I35" s="337"/>
      <c r="J35" s="337"/>
      <c r="K35" s="337"/>
      <c r="L35" s="337"/>
      <c r="M35" s="337"/>
    </row>
    <row r="36" spans="1:13" ht="15" x14ac:dyDescent="0.25">
      <c r="A36" s="337" t="e">
        <f>IF(B32&gt;=1,"This project's alternate water supplies MEET estimated toilet/urinal and irrigation demand.","This project's alternate water supplies do not meet estimated toilet/urinal and irrigation demands.")</f>
        <v>#DIV/0!</v>
      </c>
      <c r="B36" s="337"/>
      <c r="C36" s="337"/>
      <c r="D36" s="337"/>
      <c r="E36" s="337"/>
      <c r="F36" s="337"/>
      <c r="G36" s="337"/>
      <c r="H36" s="337"/>
      <c r="I36" s="337"/>
      <c r="J36" s="337"/>
      <c r="K36" s="337"/>
      <c r="L36" s="337"/>
      <c r="M36" s="337"/>
    </row>
    <row r="37" spans="1:13" ht="15" x14ac:dyDescent="0.25">
      <c r="A37" s="337" t="e">
        <f>IF(B33&gt;=1,"This project maximizes collection and reuse of available onsite rainwater, and graywater.","This project does not maximize collection and reuse of available onsite rainwater, and graywater.")</f>
        <v>#DIV/0!</v>
      </c>
      <c r="B37" s="337"/>
      <c r="C37" s="337"/>
      <c r="D37" s="337"/>
      <c r="E37" s="337"/>
      <c r="F37" s="337"/>
      <c r="G37" s="337"/>
      <c r="H37" s="337"/>
      <c r="I37" s="337"/>
      <c r="J37" s="337"/>
      <c r="K37" s="337"/>
      <c r="L37" s="337"/>
      <c r="M37" s="337"/>
    </row>
    <row r="38" spans="1:13" ht="15" x14ac:dyDescent="0.25">
      <c r="A38" s="337"/>
      <c r="B38" s="337"/>
      <c r="C38" s="337"/>
      <c r="D38" s="337"/>
      <c r="E38" s="337"/>
      <c r="F38" s="337"/>
      <c r="G38" s="337"/>
      <c r="H38" s="337"/>
      <c r="I38" s="337"/>
      <c r="J38" s="337"/>
      <c r="K38" s="337"/>
      <c r="L38" s="337"/>
      <c r="M38" s="337"/>
    </row>
    <row r="39" spans="1:13" ht="13.5" customHeight="1" x14ac:dyDescent="0.25">
      <c r="A39" s="337"/>
      <c r="B39" s="337"/>
      <c r="C39" s="337"/>
      <c r="D39" s="337"/>
      <c r="E39" s="337"/>
      <c r="F39" s="337"/>
      <c r="G39" s="337"/>
      <c r="H39" s="337"/>
      <c r="I39" s="337"/>
      <c r="J39" s="337"/>
      <c r="K39" s="337"/>
      <c r="L39" s="337"/>
      <c r="M39" s="337"/>
    </row>
    <row r="40" spans="1:13" ht="15" x14ac:dyDescent="0.25">
      <c r="A40" s="337" t="s">
        <v>853</v>
      </c>
      <c r="B40" s="337"/>
      <c r="C40" s="337"/>
      <c r="D40" s="337"/>
      <c r="E40" s="337"/>
      <c r="F40" s="337"/>
      <c r="G40" s="337"/>
      <c r="H40" s="337"/>
      <c r="I40" s="337"/>
      <c r="J40" s="337"/>
      <c r="K40" s="337"/>
      <c r="L40" s="337"/>
      <c r="M40" s="337"/>
    </row>
    <row r="41" spans="1:13" ht="15" x14ac:dyDescent="0.25">
      <c r="A41" s="337"/>
      <c r="B41" s="337"/>
      <c r="C41" s="337"/>
      <c r="D41" s="337"/>
      <c r="E41" s="337"/>
      <c r="F41" s="337"/>
      <c r="G41" s="337"/>
      <c r="H41" s="337"/>
      <c r="I41" s="337"/>
      <c r="J41" s="337"/>
      <c r="K41" s="337"/>
      <c r="L41" s="337"/>
      <c r="M41" s="337"/>
    </row>
    <row r="42" spans="1:13" ht="15" x14ac:dyDescent="0.25">
      <c r="A42" s="337" t="s">
        <v>854</v>
      </c>
      <c r="B42" s="337"/>
      <c r="C42" s="337"/>
      <c r="D42" s="337"/>
      <c r="E42" s="337"/>
      <c r="F42" s="337"/>
      <c r="G42" s="337"/>
      <c r="H42" s="337"/>
      <c r="I42" s="337"/>
      <c r="J42" s="337"/>
      <c r="K42" s="337"/>
      <c r="L42" s="337"/>
      <c r="M42" s="337"/>
    </row>
    <row r="43" spans="1:13" ht="8.25" customHeight="1" x14ac:dyDescent="0.25">
      <c r="A43" s="337"/>
      <c r="B43" s="337"/>
      <c r="C43" s="337"/>
      <c r="D43" s="337"/>
      <c r="E43" s="337"/>
      <c r="F43" s="337"/>
      <c r="G43" s="337"/>
      <c r="H43" s="337"/>
      <c r="I43" s="337"/>
      <c r="J43" s="337"/>
      <c r="K43" s="337"/>
      <c r="L43" s="337"/>
      <c r="M43" s="337"/>
    </row>
    <row r="44" spans="1:13" ht="12" customHeight="1" x14ac:dyDescent="0.25">
      <c r="A44" s="337"/>
      <c r="B44" s="337"/>
      <c r="C44" s="337"/>
      <c r="D44" s="337"/>
      <c r="E44" s="337"/>
      <c r="F44" s="337"/>
      <c r="G44" s="337"/>
      <c r="H44" s="337"/>
      <c r="I44" s="337"/>
      <c r="J44" s="337"/>
      <c r="K44" s="337"/>
      <c r="L44" s="337"/>
      <c r="M44" s="337"/>
    </row>
    <row r="45" spans="1:13" ht="15" x14ac:dyDescent="0.25">
      <c r="A45" s="1354" t="s">
        <v>935</v>
      </c>
      <c r="B45" s="337"/>
      <c r="C45" s="337"/>
      <c r="D45" s="337"/>
      <c r="E45" s="337"/>
      <c r="F45" s="337"/>
      <c r="G45" s="337"/>
      <c r="H45" s="337"/>
      <c r="I45" s="337"/>
      <c r="J45" s="337"/>
      <c r="K45" s="337"/>
      <c r="L45" s="337"/>
      <c r="M45" s="337"/>
    </row>
    <row r="46" spans="1:13" ht="15" x14ac:dyDescent="0.25">
      <c r="A46" s="1357" t="s">
        <v>936</v>
      </c>
      <c r="B46" s="337"/>
      <c r="C46" s="337"/>
      <c r="D46" s="337"/>
      <c r="E46" s="337"/>
      <c r="F46" s="337"/>
      <c r="G46" s="337"/>
      <c r="H46" s="337"/>
      <c r="I46" s="337"/>
      <c r="J46" s="337"/>
      <c r="K46" s="337"/>
      <c r="L46" s="337"/>
      <c r="M46" s="337"/>
    </row>
    <row r="47" spans="1:13" ht="15" x14ac:dyDescent="0.25">
      <c r="A47" s="1354" t="s">
        <v>930</v>
      </c>
      <c r="B47" s="337"/>
      <c r="C47" s="337"/>
      <c r="D47" s="337"/>
      <c r="E47" s="337"/>
      <c r="F47" s="337"/>
      <c r="G47" s="337"/>
      <c r="H47" s="337"/>
      <c r="I47" s="337"/>
      <c r="J47" s="337"/>
      <c r="K47" s="337"/>
      <c r="L47" s="337"/>
      <c r="M47" s="337"/>
    </row>
    <row r="48" spans="1:13" ht="18.75" customHeight="1" x14ac:dyDescent="0.25">
      <c r="A48" s="1354" t="s">
        <v>931</v>
      </c>
      <c r="B48" s="5"/>
      <c r="C48" s="5"/>
      <c r="D48" s="5"/>
      <c r="E48" s="5"/>
      <c r="F48" s="5"/>
      <c r="G48" s="5"/>
      <c r="H48" s="5"/>
      <c r="I48" s="5"/>
      <c r="J48" s="5"/>
      <c r="K48" s="5"/>
      <c r="L48" s="5"/>
      <c r="M48" s="5"/>
    </row>
    <row r="49" spans="1:13" x14ac:dyDescent="0.2">
      <c r="A49" s="5"/>
      <c r="B49" s="5"/>
      <c r="C49" s="5"/>
      <c r="D49" s="5"/>
      <c r="E49" s="5"/>
      <c r="F49" s="5"/>
      <c r="G49" s="5"/>
      <c r="H49" s="5"/>
      <c r="I49" s="5"/>
      <c r="J49" s="5"/>
      <c r="K49" s="5"/>
      <c r="L49" s="5"/>
      <c r="M49" s="5"/>
    </row>
    <row r="50" spans="1:13" x14ac:dyDescent="0.2">
      <c r="A50" s="5"/>
      <c r="B50" s="5"/>
      <c r="C50" s="5"/>
      <c r="D50" s="5"/>
      <c r="E50" s="5"/>
      <c r="F50" s="5"/>
      <c r="G50" s="5"/>
      <c r="H50" s="5"/>
      <c r="I50" s="5"/>
      <c r="J50" s="5"/>
      <c r="K50" s="5"/>
      <c r="L50" s="5"/>
      <c r="M50" s="5"/>
    </row>
  </sheetData>
  <customSheetViews>
    <customSheetView guid="{D635BEAF-4410-44C3-8109-399BEE34BBD8}" scale="80" showPageBreaks="1" showGridLines="0" fitToPage="1" printArea="1" hiddenRows="1" state="hidden" view="pageBreakPreview" topLeftCell="A9">
      <selection activeCell="H17" sqref="H17"/>
      <pageMargins left="0.25" right="0.25" top="0.75" bottom="0.75" header="0.3" footer="0.3"/>
      <pageSetup scale="81" orientation="portrait" r:id="rId1"/>
    </customSheetView>
    <customSheetView guid="{2BD304A4-4089-4AB2-9F34-C79EE9203C6C}" scale="80" showPageBreaks="1" showGridLines="0" fitToPage="1" printArea="1" hiddenRows="1" state="hidden" view="pageBreakPreview" topLeftCell="A9">
      <selection activeCell="H17" sqref="H17"/>
      <pageMargins left="0.25" right="0.25" top="0.75" bottom="0.75" header="0.3" footer="0.3"/>
      <pageSetup scale="81" orientation="portrait" r:id="rId2"/>
    </customSheetView>
  </customSheetViews>
  <mergeCells count="2">
    <mergeCell ref="A20:M20"/>
    <mergeCell ref="C29:M29"/>
  </mergeCells>
  <pageMargins left="0.25" right="0.25" top="0.75" bottom="0.75" header="0.3" footer="0.3"/>
  <pageSetup scale="85"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0" tint="-0.249977111117893"/>
  </sheetPr>
  <dimension ref="A1:M90"/>
  <sheetViews>
    <sheetView workbookViewId="0">
      <selection activeCell="C2" sqref="C2"/>
    </sheetView>
  </sheetViews>
  <sheetFormatPr defaultRowHeight="12.75" x14ac:dyDescent="0.2"/>
  <cols>
    <col min="1" max="16384" width="9.140625" style="90"/>
  </cols>
  <sheetData>
    <row r="1" spans="1:13" s="79" customFormat="1" ht="26.25" x14ac:dyDescent="0.4">
      <c r="A1" s="76" t="s">
        <v>36</v>
      </c>
      <c r="B1" s="77"/>
      <c r="C1" s="77"/>
      <c r="D1" s="77"/>
      <c r="E1" s="78"/>
      <c r="G1" s="78"/>
      <c r="H1" s="78"/>
      <c r="I1" s="78"/>
      <c r="J1" s="78"/>
      <c r="K1" s="78"/>
      <c r="L1" s="78"/>
      <c r="M1" s="78"/>
    </row>
    <row r="2" spans="1:13" s="75" customFormat="1" ht="23.25" x14ac:dyDescent="0.35">
      <c r="A2" s="72" t="s">
        <v>306</v>
      </c>
      <c r="B2" s="73"/>
      <c r="C2" s="73"/>
      <c r="D2" s="73"/>
      <c r="E2" s="74"/>
      <c r="G2" s="74"/>
      <c r="H2" s="74"/>
      <c r="I2" s="74"/>
      <c r="J2" s="74"/>
      <c r="K2" s="74"/>
      <c r="L2" s="74"/>
      <c r="M2" s="74"/>
    </row>
    <row r="90" spans="11:11" x14ac:dyDescent="0.2">
      <c r="K90" s="90">
        <v>3</v>
      </c>
    </row>
  </sheetData>
  <customSheetViews>
    <customSheetView guid="{D635BEAF-4410-44C3-8109-399BEE34BBD8}">
      <selection activeCell="E29" sqref="E29"/>
      <pageMargins left="0.7" right="0.7" top="0.75" bottom="0.75" header="0.3" footer="0.3"/>
    </customSheetView>
    <customSheetView guid="{2BD304A4-4089-4AB2-9F34-C79EE9203C6C}">
      <selection activeCell="E29" sqref="E29"/>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U132"/>
  <sheetViews>
    <sheetView topLeftCell="A73" zoomScale="90" zoomScaleNormal="90" zoomScaleSheetLayoutView="40" workbookViewId="0">
      <selection activeCell="C2" sqref="C2"/>
    </sheetView>
  </sheetViews>
  <sheetFormatPr defaultRowHeight="12.75" x14ac:dyDescent="0.2"/>
  <cols>
    <col min="1" max="1" width="54" style="361" customWidth="1"/>
    <col min="2" max="2" width="10.7109375" style="361" customWidth="1"/>
    <col min="3" max="3" width="15.28515625" style="361" customWidth="1"/>
    <col min="4" max="4" width="3" style="361" customWidth="1"/>
    <col min="5" max="5" width="12.28515625" style="361" customWidth="1"/>
    <col min="6" max="6" width="13.85546875" style="361" customWidth="1"/>
    <col min="7" max="7" width="9.5703125" style="361" bestFit="1" customWidth="1"/>
    <col min="8" max="13" width="9.85546875" style="361" bestFit="1" customWidth="1"/>
    <col min="14" max="14" width="11.7109375" style="361" bestFit="1" customWidth="1"/>
    <col min="15" max="15" width="9.85546875" style="361" bestFit="1" customWidth="1"/>
    <col min="16" max="17" width="11" style="361" bestFit="1" customWidth="1"/>
    <col min="18" max="21" width="9.140625" style="361"/>
  </cols>
  <sheetData>
    <row r="2" spans="1:17" ht="20.25" x14ac:dyDescent="0.3">
      <c r="A2" s="283" t="str">
        <f>'1. Building Information'!B55</f>
        <v>SITE 1: Project Name -- Project Address</v>
      </c>
    </row>
    <row r="3" spans="1:17" ht="15" x14ac:dyDescent="0.25">
      <c r="A3" s="85" t="s">
        <v>275</v>
      </c>
      <c r="B3" s="85" t="s">
        <v>276</v>
      </c>
      <c r="C3" s="85" t="s">
        <v>277</v>
      </c>
      <c r="D3" s="284"/>
      <c r="E3" s="154" t="s">
        <v>20</v>
      </c>
      <c r="F3" s="85" t="s">
        <v>28</v>
      </c>
      <c r="G3" s="85" t="s">
        <v>29</v>
      </c>
      <c r="H3" s="85" t="s">
        <v>30</v>
      </c>
      <c r="I3" s="85" t="s">
        <v>31</v>
      </c>
      <c r="J3" s="85" t="s">
        <v>32</v>
      </c>
      <c r="K3" s="85" t="s">
        <v>33</v>
      </c>
      <c r="L3" s="85" t="s">
        <v>8</v>
      </c>
      <c r="M3" s="85" t="s">
        <v>9</v>
      </c>
      <c r="N3" s="85" t="s">
        <v>0</v>
      </c>
      <c r="O3" s="85" t="s">
        <v>2</v>
      </c>
      <c r="P3" s="85" t="s">
        <v>3</v>
      </c>
      <c r="Q3" s="85" t="s">
        <v>4</v>
      </c>
    </row>
    <row r="4" spans="1:17" ht="15" x14ac:dyDescent="0.25">
      <c r="A4" s="118" t="s">
        <v>132</v>
      </c>
      <c r="B4" s="119" t="e">
        <f>'7. Project Definition'!#REF!</f>
        <v>#REF!</v>
      </c>
      <c r="C4" s="118"/>
      <c r="D4" s="285"/>
      <c r="E4" s="22" t="e">
        <f t="shared" ref="E4:E9" si="0">SUM(F4:Q4)</f>
        <v>#REF!</v>
      </c>
      <c r="F4" s="119" t="e">
        <f>IF('7. Project Definition'!#REF!="Yes",'3. Indoor Non-Potable Supply'!#REF!,0)</f>
        <v>#REF!</v>
      </c>
      <c r="G4" s="119" t="e">
        <f>IF('7. Project Definition'!#REF!="Yes",'3. Indoor Non-Potable Supply'!#REF!,0)</f>
        <v>#REF!</v>
      </c>
      <c r="H4" s="119" t="e">
        <f>IF('7. Project Definition'!#REF!="Yes",'3. Indoor Non-Potable Supply'!#REF!,0)</f>
        <v>#REF!</v>
      </c>
      <c r="I4" s="119" t="e">
        <f>IF('7. Project Definition'!#REF!="Yes",'3. Indoor Non-Potable Supply'!#REF!,0)</f>
        <v>#REF!</v>
      </c>
      <c r="J4" s="119" t="e">
        <f>IF('7. Project Definition'!#REF!="Yes",'3. Indoor Non-Potable Supply'!#REF!,0)</f>
        <v>#REF!</v>
      </c>
      <c r="K4" s="119" t="e">
        <f>IF('7. Project Definition'!#REF!="Yes",'3. Indoor Non-Potable Supply'!#REF!,0)</f>
        <v>#REF!</v>
      </c>
      <c r="L4" s="119" t="e">
        <f>IF('7. Project Definition'!#REF!="Yes",'3. Indoor Non-Potable Supply'!#REF!,0)</f>
        <v>#REF!</v>
      </c>
      <c r="M4" s="119" t="e">
        <f>IF('7. Project Definition'!#REF!="Yes",'3. Indoor Non-Potable Supply'!#REF!,0)</f>
        <v>#REF!</v>
      </c>
      <c r="N4" s="119" t="e">
        <f>IF('7. Project Definition'!#REF!="Yes",'3. Indoor Non-Potable Supply'!#REF!,0)</f>
        <v>#REF!</v>
      </c>
      <c r="O4" s="119" t="e">
        <f>IF('7. Project Definition'!#REF!="Yes",'3. Indoor Non-Potable Supply'!#REF!,0)</f>
        <v>#REF!</v>
      </c>
      <c r="P4" s="119" t="e">
        <f>IF('7. Project Definition'!#REF!="Yes",'3. Indoor Non-Potable Supply'!#REF!,0)</f>
        <v>#REF!</v>
      </c>
      <c r="Q4" s="119" t="e">
        <f>IF('7. Project Definition'!#REF!="Yes",'3. Indoor Non-Potable Supply'!#REF!,0)</f>
        <v>#REF!</v>
      </c>
    </row>
    <row r="5" spans="1:17" ht="15" x14ac:dyDescent="0.25">
      <c r="A5" s="118" t="s">
        <v>106</v>
      </c>
      <c r="B5" s="119">
        <f>'7. Project Definition'!D119</f>
        <v>0</v>
      </c>
      <c r="C5" s="118"/>
      <c r="D5" s="285"/>
      <c r="E5" s="22">
        <f t="shared" si="0"/>
        <v>0</v>
      </c>
      <c r="F5" s="119">
        <f>$B$5/12</f>
        <v>0</v>
      </c>
      <c r="G5" s="119">
        <f t="shared" ref="G5:Q5" si="1">$B$5/12</f>
        <v>0</v>
      </c>
      <c r="H5" s="119">
        <f t="shared" si="1"/>
        <v>0</v>
      </c>
      <c r="I5" s="119">
        <f t="shared" si="1"/>
        <v>0</v>
      </c>
      <c r="J5" s="119">
        <f t="shared" si="1"/>
        <v>0</v>
      </c>
      <c r="K5" s="119">
        <f t="shared" si="1"/>
        <v>0</v>
      </c>
      <c r="L5" s="119">
        <f t="shared" si="1"/>
        <v>0</v>
      </c>
      <c r="M5" s="119">
        <f t="shared" si="1"/>
        <v>0</v>
      </c>
      <c r="N5" s="119">
        <f t="shared" si="1"/>
        <v>0</v>
      </c>
      <c r="O5" s="119">
        <f t="shared" si="1"/>
        <v>0</v>
      </c>
      <c r="P5" s="119">
        <f t="shared" si="1"/>
        <v>0</v>
      </c>
      <c r="Q5" s="119">
        <f t="shared" si="1"/>
        <v>0</v>
      </c>
    </row>
    <row r="6" spans="1:17" ht="15" x14ac:dyDescent="0.25">
      <c r="A6" s="118" t="s">
        <v>188</v>
      </c>
      <c r="B6" s="119" t="e">
        <f>E6</f>
        <v>#REF!</v>
      </c>
      <c r="C6" s="118"/>
      <c r="D6" s="285"/>
      <c r="E6" s="22" t="e">
        <f>IF(SUM(F6:Q6)=Rainwater!#REF!, SUM(F6:Q6),0)</f>
        <v>#REF!</v>
      </c>
      <c r="F6" s="119" t="e">
        <f>IF('7. Project Definition'!$C$131="Yes",Rainwater!#REF!,0)</f>
        <v>#REF!</v>
      </c>
      <c r="G6" s="119" t="e">
        <f>IF('7. Project Definition'!$C$131="Yes",Rainwater!#REF!,0)</f>
        <v>#REF!</v>
      </c>
      <c r="H6" s="119" t="e">
        <f>IF('7. Project Definition'!$C$131="Yes",Rainwater!#REF!,0)</f>
        <v>#REF!</v>
      </c>
      <c r="I6" s="119" t="e">
        <f>IF('7. Project Definition'!$C$131="Yes",Rainwater!#REF!,0)</f>
        <v>#REF!</v>
      </c>
      <c r="J6" s="119" t="e">
        <f>IF('7. Project Definition'!$C$131="Yes",Rainwater!#REF!,0)</f>
        <v>#REF!</v>
      </c>
      <c r="K6" s="119" t="e">
        <f>IF('7. Project Definition'!$C$131="Yes",Rainwater!#REF!,0)</f>
        <v>#REF!</v>
      </c>
      <c r="L6" s="119" t="e">
        <f>IF('7. Project Definition'!$C$131="Yes",Rainwater!#REF!,0)</f>
        <v>#REF!</v>
      </c>
      <c r="M6" s="119" t="e">
        <f>IF('7. Project Definition'!$C$131="Yes",Rainwater!#REF!,0)</f>
        <v>#REF!</v>
      </c>
      <c r="N6" s="119" t="e">
        <f>IF('7. Project Definition'!$C$131="Yes",Rainwater!#REF!,0)</f>
        <v>#REF!</v>
      </c>
      <c r="O6" s="119" t="e">
        <f>IF('7. Project Definition'!$C$131="Yes",Rainwater!#REF!,0)</f>
        <v>#REF!</v>
      </c>
      <c r="P6" s="119" t="e">
        <f>IF('7. Project Definition'!$C$131="Yes",Rainwater!#REF!,0)</f>
        <v>#REF!</v>
      </c>
      <c r="Q6" s="119" t="e">
        <f>IF('7. Project Definition'!$C$131="Yes",Rainwater!#REF!,0)</f>
        <v>#REF!</v>
      </c>
    </row>
    <row r="7" spans="1:17" ht="15" x14ac:dyDescent="0.25">
      <c r="A7" s="118" t="s">
        <v>189</v>
      </c>
      <c r="B7" s="119" t="e">
        <f>E7</f>
        <v>#REF!</v>
      </c>
      <c r="C7" s="118"/>
      <c r="D7" s="285"/>
      <c r="E7" s="22" t="e">
        <f>IF(SUM(F7:Q7)=#REF!, SUM(F7:Q7), 0)</f>
        <v>#REF!</v>
      </c>
      <c r="F7" s="119" t="e">
        <f>#REF!</f>
        <v>#REF!</v>
      </c>
      <c r="G7" s="119" t="e">
        <f>#REF!</f>
        <v>#REF!</v>
      </c>
      <c r="H7" s="119" t="e">
        <f>#REF!</f>
        <v>#REF!</v>
      </c>
      <c r="I7" s="119" t="e">
        <f>#REF!</f>
        <v>#REF!</v>
      </c>
      <c r="J7" s="119" t="e">
        <f>#REF!</f>
        <v>#REF!</v>
      </c>
      <c r="K7" s="119" t="e">
        <f>#REF!</f>
        <v>#REF!</v>
      </c>
      <c r="L7" s="119" t="e">
        <f>#REF!</f>
        <v>#REF!</v>
      </c>
      <c r="M7" s="119" t="e">
        <f>#REF!</f>
        <v>#REF!</v>
      </c>
      <c r="N7" s="119" t="e">
        <f>#REF!</f>
        <v>#REF!</v>
      </c>
      <c r="O7" s="119" t="e">
        <f>#REF!</f>
        <v>#REF!</v>
      </c>
      <c r="P7" s="119" t="e">
        <f>#REF!</f>
        <v>#REF!</v>
      </c>
      <c r="Q7" s="119" t="e">
        <f>#REF!</f>
        <v>#REF!</v>
      </c>
    </row>
    <row r="8" spans="1:17" ht="15" x14ac:dyDescent="0.25">
      <c r="A8" s="118" t="s">
        <v>131</v>
      </c>
      <c r="B8" s="119">
        <f>'7. Project Definition'!D120</f>
        <v>0</v>
      </c>
      <c r="C8" s="118"/>
      <c r="D8" s="285"/>
      <c r="E8" s="22">
        <f t="shared" si="0"/>
        <v>0</v>
      </c>
      <c r="F8" s="119">
        <f>$B$8/12</f>
        <v>0</v>
      </c>
      <c r="G8" s="119">
        <f t="shared" ref="G8:Q8" si="2">$B$8/12</f>
        <v>0</v>
      </c>
      <c r="H8" s="119">
        <f t="shared" si="2"/>
        <v>0</v>
      </c>
      <c r="I8" s="119">
        <f t="shared" si="2"/>
        <v>0</v>
      </c>
      <c r="J8" s="119">
        <f t="shared" si="2"/>
        <v>0</v>
      </c>
      <c r="K8" s="119">
        <f t="shared" si="2"/>
        <v>0</v>
      </c>
      <c r="L8" s="119">
        <f t="shared" si="2"/>
        <v>0</v>
      </c>
      <c r="M8" s="119">
        <f t="shared" si="2"/>
        <v>0</v>
      </c>
      <c r="N8" s="119">
        <f t="shared" si="2"/>
        <v>0</v>
      </c>
      <c r="O8" s="119">
        <f t="shared" si="2"/>
        <v>0</v>
      </c>
      <c r="P8" s="119">
        <f t="shared" si="2"/>
        <v>0</v>
      </c>
      <c r="Q8" s="119">
        <f t="shared" si="2"/>
        <v>0</v>
      </c>
    </row>
    <row r="9" spans="1:17" ht="15.75" thickBot="1" x14ac:dyDescent="0.3">
      <c r="A9" s="225" t="s">
        <v>532</v>
      </c>
      <c r="B9" s="226">
        <f>'7. Project Definition'!D122</f>
        <v>0</v>
      </c>
      <c r="C9" s="225"/>
      <c r="D9" s="285"/>
      <c r="E9" s="227">
        <f t="shared" si="0"/>
        <v>0</v>
      </c>
      <c r="F9" s="226">
        <f>$B$9/12</f>
        <v>0</v>
      </c>
      <c r="G9" s="226">
        <f t="shared" ref="G9:Q9" si="3">$B$9/12</f>
        <v>0</v>
      </c>
      <c r="H9" s="226">
        <f t="shared" si="3"/>
        <v>0</v>
      </c>
      <c r="I9" s="226">
        <f t="shared" si="3"/>
        <v>0</v>
      </c>
      <c r="J9" s="226">
        <f t="shared" si="3"/>
        <v>0</v>
      </c>
      <c r="K9" s="226">
        <f t="shared" si="3"/>
        <v>0</v>
      </c>
      <c r="L9" s="226">
        <f t="shared" si="3"/>
        <v>0</v>
      </c>
      <c r="M9" s="226">
        <f t="shared" si="3"/>
        <v>0</v>
      </c>
      <c r="N9" s="226">
        <f t="shared" si="3"/>
        <v>0</v>
      </c>
      <c r="O9" s="226">
        <f t="shared" si="3"/>
        <v>0</v>
      </c>
      <c r="P9" s="226">
        <f t="shared" si="3"/>
        <v>0</v>
      </c>
      <c r="Q9" s="226">
        <f t="shared" si="3"/>
        <v>0</v>
      </c>
    </row>
    <row r="10" spans="1:17" ht="15" x14ac:dyDescent="0.25">
      <c r="A10" s="223" t="s">
        <v>278</v>
      </c>
      <c r="B10" s="223"/>
      <c r="C10" s="224">
        <f>'7. Project Definition'!D26+'7. Project Definition'!D27+'7. Project Definition'!D31</f>
        <v>0</v>
      </c>
      <c r="D10" s="285"/>
      <c r="E10" s="224">
        <f t="shared" ref="E10:E15" si="4">SUM(F10:Q10)</f>
        <v>0</v>
      </c>
      <c r="F10" s="224">
        <f>$C$10/12</f>
        <v>0</v>
      </c>
      <c r="G10" s="224">
        <f t="shared" ref="G10:Q10" si="5">$C$10/12</f>
        <v>0</v>
      </c>
      <c r="H10" s="224">
        <f t="shared" si="5"/>
        <v>0</v>
      </c>
      <c r="I10" s="224">
        <f t="shared" si="5"/>
        <v>0</v>
      </c>
      <c r="J10" s="224">
        <f t="shared" si="5"/>
        <v>0</v>
      </c>
      <c r="K10" s="224">
        <f t="shared" si="5"/>
        <v>0</v>
      </c>
      <c r="L10" s="224">
        <f t="shared" si="5"/>
        <v>0</v>
      </c>
      <c r="M10" s="224">
        <f t="shared" si="5"/>
        <v>0</v>
      </c>
      <c r="N10" s="224">
        <f t="shared" si="5"/>
        <v>0</v>
      </c>
      <c r="O10" s="224">
        <f t="shared" si="5"/>
        <v>0</v>
      </c>
      <c r="P10" s="224">
        <f t="shared" si="5"/>
        <v>0</v>
      </c>
      <c r="Q10" s="224">
        <f t="shared" si="5"/>
        <v>0</v>
      </c>
    </row>
    <row r="11" spans="1:17" ht="15" x14ac:dyDescent="0.25">
      <c r="A11" s="120" t="s">
        <v>254</v>
      </c>
      <c r="B11" s="120"/>
      <c r="C11" s="121">
        <f>'7. Project Definition'!D47</f>
        <v>0</v>
      </c>
      <c r="D11" s="285"/>
      <c r="E11" s="224">
        <f t="shared" si="4"/>
        <v>0</v>
      </c>
      <c r="F11" s="121">
        <f>IF('7. Project Definition'!$C$47="Yes",'4. Outdoor Water Demand'!C92,0)</f>
        <v>0</v>
      </c>
      <c r="G11" s="121">
        <f>IF('7. Project Definition'!$C$47="Yes",'4. Outdoor Water Demand'!D92,0)</f>
        <v>0</v>
      </c>
      <c r="H11" s="121">
        <f>IF('7. Project Definition'!$C$47="Yes",'4. Outdoor Water Demand'!E92,0)</f>
        <v>0</v>
      </c>
      <c r="I11" s="121">
        <f>IF('7. Project Definition'!$C$47="Yes",'4. Outdoor Water Demand'!F92,0)</f>
        <v>0</v>
      </c>
      <c r="J11" s="121">
        <f>IF('7. Project Definition'!$C$47="Yes",'4. Outdoor Water Demand'!G92,0)</f>
        <v>0</v>
      </c>
      <c r="K11" s="121">
        <f>IF('7. Project Definition'!$C$47="Yes",'4. Outdoor Water Demand'!H92,0)</f>
        <v>0</v>
      </c>
      <c r="L11" s="121">
        <f>IF('7. Project Definition'!$C$47="Yes",'4. Outdoor Water Demand'!I92,0)</f>
        <v>0</v>
      </c>
      <c r="M11" s="121">
        <f>IF('7. Project Definition'!$C$47="Yes",'4. Outdoor Water Demand'!J92,0)</f>
        <v>0</v>
      </c>
      <c r="N11" s="121">
        <f>IF('7. Project Definition'!$C$47="Yes",'4. Outdoor Water Demand'!K92,0)</f>
        <v>0</v>
      </c>
      <c r="O11" s="121">
        <f>IF('7. Project Definition'!$C$47="Yes",'4. Outdoor Water Demand'!L92,0)</f>
        <v>0</v>
      </c>
      <c r="P11" s="121">
        <f>IF('7. Project Definition'!$C$47="Yes",'4. Outdoor Water Demand'!M92,0)</f>
        <v>0</v>
      </c>
      <c r="Q11" s="121">
        <f>IF('7. Project Definition'!$C$47="Yes",'4. Outdoor Water Demand'!N92,0)</f>
        <v>0</v>
      </c>
    </row>
    <row r="12" spans="1:17" ht="15" x14ac:dyDescent="0.25">
      <c r="A12" s="120" t="s">
        <v>137</v>
      </c>
      <c r="B12" s="120"/>
      <c r="C12" s="121">
        <f>'7. Project Definition'!D35</f>
        <v>0</v>
      </c>
      <c r="D12" s="285"/>
      <c r="E12" s="224">
        <f t="shared" si="4"/>
        <v>0</v>
      </c>
      <c r="F12" s="121">
        <f>IF('7. Project Definition'!$C$35="Yes",'2. Indoor Water Demand'!H82,0)</f>
        <v>0</v>
      </c>
      <c r="G12" s="121">
        <f>IF('7. Project Definition'!$C$35="Yes",'2. Indoor Water Demand'!I82,0)</f>
        <v>0</v>
      </c>
      <c r="H12" s="121">
        <f>IF('7. Project Definition'!$C$35="Yes",'2. Indoor Water Demand'!J82,0)</f>
        <v>0</v>
      </c>
      <c r="I12" s="121">
        <f>IF('7. Project Definition'!$C$35="Yes",'2. Indoor Water Demand'!K82,0)</f>
        <v>0</v>
      </c>
      <c r="J12" s="121">
        <f>IF('7. Project Definition'!$C$35="Yes",'2. Indoor Water Demand'!L82,0)</f>
        <v>0</v>
      </c>
      <c r="K12" s="121">
        <f>IF('7. Project Definition'!$C$35="Yes",'2. Indoor Water Demand'!M82,0)</f>
        <v>0</v>
      </c>
      <c r="L12" s="121">
        <f>IF('7. Project Definition'!$C$35="Yes",'2. Indoor Water Demand'!N82,0)</f>
        <v>0</v>
      </c>
      <c r="M12" s="121">
        <f>IF('7. Project Definition'!$C$35="Yes",'2. Indoor Water Demand'!O82,0)</f>
        <v>0</v>
      </c>
      <c r="N12" s="121">
        <f>IF('7. Project Definition'!$C$35="Yes",'2. Indoor Water Demand'!P82,0)</f>
        <v>0</v>
      </c>
      <c r="O12" s="121">
        <f>IF('7. Project Definition'!$C$35="Yes",'2. Indoor Water Demand'!Q82,0)</f>
        <v>0</v>
      </c>
      <c r="P12" s="121">
        <f>IF('7. Project Definition'!$C$35="Yes",'2. Indoor Water Demand'!R82,0)</f>
        <v>0</v>
      </c>
      <c r="Q12" s="121">
        <f>IF('7. Project Definition'!$C$35="Yes",'2. Indoor Water Demand'!S82,0)</f>
        <v>0</v>
      </c>
    </row>
    <row r="13" spans="1:17" ht="15" x14ac:dyDescent="0.25">
      <c r="A13" s="120" t="s">
        <v>246</v>
      </c>
      <c r="B13" s="120"/>
      <c r="C13" s="121">
        <f>'7. Project Definition'!D38+'7. Project Definition'!D51</f>
        <v>0</v>
      </c>
      <c r="D13" s="285"/>
      <c r="E13" s="224">
        <f t="shared" si="4"/>
        <v>0</v>
      </c>
      <c r="F13" s="121">
        <f>$C$13/12</f>
        <v>0</v>
      </c>
      <c r="G13" s="121">
        <f t="shared" ref="G13:Q13" si="6">$C$13/12</f>
        <v>0</v>
      </c>
      <c r="H13" s="121">
        <f t="shared" si="6"/>
        <v>0</v>
      </c>
      <c r="I13" s="121">
        <f t="shared" si="6"/>
        <v>0</v>
      </c>
      <c r="J13" s="121">
        <f t="shared" si="6"/>
        <v>0</v>
      </c>
      <c r="K13" s="121">
        <f t="shared" si="6"/>
        <v>0</v>
      </c>
      <c r="L13" s="121">
        <f t="shared" si="6"/>
        <v>0</v>
      </c>
      <c r="M13" s="121">
        <f t="shared" si="6"/>
        <v>0</v>
      </c>
      <c r="N13" s="121">
        <f t="shared" si="6"/>
        <v>0</v>
      </c>
      <c r="O13" s="121">
        <f t="shared" si="6"/>
        <v>0</v>
      </c>
      <c r="P13" s="121">
        <f t="shared" si="6"/>
        <v>0</v>
      </c>
      <c r="Q13" s="121">
        <f t="shared" si="6"/>
        <v>0</v>
      </c>
    </row>
    <row r="14" spans="1:17" ht="15" x14ac:dyDescent="0.25">
      <c r="A14" s="120" t="s">
        <v>124</v>
      </c>
      <c r="B14" s="120"/>
      <c r="C14" s="121">
        <f>'7. Project Definition'!D39</f>
        <v>0</v>
      </c>
      <c r="D14" s="285"/>
      <c r="E14" s="224">
        <f t="shared" si="4"/>
        <v>0</v>
      </c>
      <c r="F14" s="121">
        <f>$C$14/12</f>
        <v>0</v>
      </c>
      <c r="G14" s="121">
        <f t="shared" ref="G14:Q14" si="7">$C$14/12</f>
        <v>0</v>
      </c>
      <c r="H14" s="121">
        <f t="shared" si="7"/>
        <v>0</v>
      </c>
      <c r="I14" s="121">
        <f t="shared" si="7"/>
        <v>0</v>
      </c>
      <c r="J14" s="121">
        <f t="shared" si="7"/>
        <v>0</v>
      </c>
      <c r="K14" s="121">
        <f t="shared" si="7"/>
        <v>0</v>
      </c>
      <c r="L14" s="121">
        <f t="shared" si="7"/>
        <v>0</v>
      </c>
      <c r="M14" s="121">
        <f t="shared" si="7"/>
        <v>0</v>
      </c>
      <c r="N14" s="121">
        <f t="shared" si="7"/>
        <v>0</v>
      </c>
      <c r="O14" s="121">
        <f t="shared" si="7"/>
        <v>0</v>
      </c>
      <c r="P14" s="121">
        <f t="shared" si="7"/>
        <v>0</v>
      </c>
      <c r="Q14" s="121">
        <f t="shared" si="7"/>
        <v>0</v>
      </c>
    </row>
    <row r="15" spans="1:17" ht="15" x14ac:dyDescent="0.25">
      <c r="A15" s="120" t="s">
        <v>539</v>
      </c>
      <c r="B15" s="120"/>
      <c r="C15" s="121">
        <f>'7. Project Definition'!D40+'7. Project Definition'!D52</f>
        <v>0</v>
      </c>
      <c r="D15" s="285"/>
      <c r="E15" s="224">
        <f t="shared" si="4"/>
        <v>0</v>
      </c>
      <c r="F15" s="121">
        <f>$C$15/12</f>
        <v>0</v>
      </c>
      <c r="G15" s="121">
        <f t="shared" ref="G15:Q15" si="8">$C$15/12</f>
        <v>0</v>
      </c>
      <c r="H15" s="121">
        <f t="shared" si="8"/>
        <v>0</v>
      </c>
      <c r="I15" s="121">
        <f t="shared" si="8"/>
        <v>0</v>
      </c>
      <c r="J15" s="121">
        <f t="shared" si="8"/>
        <v>0</v>
      </c>
      <c r="K15" s="121">
        <f t="shared" si="8"/>
        <v>0</v>
      </c>
      <c r="L15" s="121">
        <f t="shared" si="8"/>
        <v>0</v>
      </c>
      <c r="M15" s="121">
        <f t="shared" si="8"/>
        <v>0</v>
      </c>
      <c r="N15" s="121">
        <f t="shared" si="8"/>
        <v>0</v>
      </c>
      <c r="O15" s="121">
        <f t="shared" si="8"/>
        <v>0</v>
      </c>
      <c r="P15" s="121">
        <f t="shared" si="8"/>
        <v>0</v>
      </c>
      <c r="Q15" s="121">
        <f t="shared" si="8"/>
        <v>0</v>
      </c>
    </row>
    <row r="16" spans="1:17" ht="15" x14ac:dyDescent="0.25">
      <c r="A16" s="153"/>
      <c r="B16" s="153"/>
      <c r="C16" s="153"/>
      <c r="D16" s="284"/>
      <c r="E16" s="33"/>
      <c r="F16" s="153"/>
      <c r="G16" s="153"/>
      <c r="H16" s="153"/>
      <c r="I16" s="153"/>
      <c r="J16" s="153"/>
      <c r="K16" s="153"/>
      <c r="L16" s="153"/>
      <c r="M16" s="153"/>
      <c r="N16" s="153"/>
      <c r="O16" s="153"/>
      <c r="P16" s="153"/>
      <c r="Q16" s="153"/>
    </row>
    <row r="17" spans="1:21" ht="15" x14ac:dyDescent="0.25">
      <c r="A17" s="85" t="s">
        <v>275</v>
      </c>
      <c r="B17" s="85" t="s">
        <v>276</v>
      </c>
      <c r="C17" s="85" t="s">
        <v>277</v>
      </c>
      <c r="D17" s="284"/>
      <c r="E17" s="154" t="s">
        <v>20</v>
      </c>
      <c r="F17" s="85" t="s">
        <v>28</v>
      </c>
      <c r="G17" s="85" t="s">
        <v>29</v>
      </c>
      <c r="H17" s="85" t="s">
        <v>30</v>
      </c>
      <c r="I17" s="85" t="s">
        <v>31</v>
      </c>
      <c r="J17" s="85" t="s">
        <v>32</v>
      </c>
      <c r="K17" s="85" t="s">
        <v>33</v>
      </c>
      <c r="L17" s="85" t="s">
        <v>8</v>
      </c>
      <c r="M17" s="85" t="s">
        <v>9</v>
      </c>
      <c r="N17" s="85" t="s">
        <v>0</v>
      </c>
      <c r="O17" s="85" t="s">
        <v>2</v>
      </c>
      <c r="P17" s="85" t="s">
        <v>3</v>
      </c>
      <c r="Q17" s="85" t="s">
        <v>4</v>
      </c>
    </row>
    <row r="18" spans="1:21" ht="15" x14ac:dyDescent="0.25">
      <c r="A18" s="118" t="s">
        <v>399</v>
      </c>
      <c r="B18" s="119"/>
      <c r="C18" s="118"/>
      <c r="D18" s="286"/>
      <c r="E18" s="22" t="e">
        <f>SUM(F18:Q18)</f>
        <v>#REF!</v>
      </c>
      <c r="F18" s="119" t="e">
        <f>SUM(F4:F9)</f>
        <v>#REF!</v>
      </c>
      <c r="G18" s="119" t="e">
        <f t="shared" ref="G18:Q18" si="9">SUM(G4:G9)</f>
        <v>#REF!</v>
      </c>
      <c r="H18" s="119" t="e">
        <f t="shared" si="9"/>
        <v>#REF!</v>
      </c>
      <c r="I18" s="119" t="e">
        <f t="shared" si="9"/>
        <v>#REF!</v>
      </c>
      <c r="J18" s="119" t="e">
        <f t="shared" si="9"/>
        <v>#REF!</v>
      </c>
      <c r="K18" s="119" t="e">
        <f t="shared" si="9"/>
        <v>#REF!</v>
      </c>
      <c r="L18" s="119" t="e">
        <f t="shared" si="9"/>
        <v>#REF!</v>
      </c>
      <c r="M18" s="119" t="e">
        <f t="shared" si="9"/>
        <v>#REF!</v>
      </c>
      <c r="N18" s="119" t="e">
        <f t="shared" si="9"/>
        <v>#REF!</v>
      </c>
      <c r="O18" s="119" t="e">
        <f t="shared" si="9"/>
        <v>#REF!</v>
      </c>
      <c r="P18" s="119" t="e">
        <f t="shared" si="9"/>
        <v>#REF!</v>
      </c>
      <c r="Q18" s="119" t="e">
        <f t="shared" si="9"/>
        <v>#REF!</v>
      </c>
    </row>
    <row r="19" spans="1:21" ht="15" x14ac:dyDescent="0.25">
      <c r="A19" s="120" t="s">
        <v>400</v>
      </c>
      <c r="B19" s="120"/>
      <c r="C19" s="121">
        <f>'7. Project Definition'!D43+'7. Project Definition'!D55</f>
        <v>0</v>
      </c>
      <c r="D19" s="286"/>
      <c r="E19" s="228">
        <f>SUM(F19:Q19)</f>
        <v>0</v>
      </c>
      <c r="F19" s="121">
        <f>SUM(F10:F15)</f>
        <v>0</v>
      </c>
      <c r="G19" s="121">
        <f t="shared" ref="G19:Q19" si="10">SUM(G10:G15)</f>
        <v>0</v>
      </c>
      <c r="H19" s="121">
        <f t="shared" si="10"/>
        <v>0</v>
      </c>
      <c r="I19" s="121">
        <f t="shared" si="10"/>
        <v>0</v>
      </c>
      <c r="J19" s="121">
        <f t="shared" si="10"/>
        <v>0</v>
      </c>
      <c r="K19" s="121">
        <f t="shared" si="10"/>
        <v>0</v>
      </c>
      <c r="L19" s="121">
        <f t="shared" si="10"/>
        <v>0</v>
      </c>
      <c r="M19" s="121">
        <f t="shared" si="10"/>
        <v>0</v>
      </c>
      <c r="N19" s="121">
        <f t="shared" si="10"/>
        <v>0</v>
      </c>
      <c r="O19" s="121">
        <f t="shared" si="10"/>
        <v>0</v>
      </c>
      <c r="P19" s="121">
        <f t="shared" si="10"/>
        <v>0</v>
      </c>
      <c r="Q19" s="121">
        <f t="shared" si="10"/>
        <v>0</v>
      </c>
    </row>
    <row r="20" spans="1:21" ht="15" x14ac:dyDescent="0.25">
      <c r="A20" s="120" t="s">
        <v>401</v>
      </c>
      <c r="B20" s="120"/>
      <c r="C20" s="121">
        <f>SUM('6. Building Potential Summary'!F22,'6. Building Potential Summary'!F31,'6. Building Potential Summary'!F34,'6. Building Potential Summary'!F39,'6. Building Potential Summary'!F44)</f>
        <v>0</v>
      </c>
      <c r="D20" s="286"/>
      <c r="E20" s="228">
        <f>SUM(F20:Q20)</f>
        <v>0</v>
      </c>
      <c r="F20" s="121">
        <f>(('6. Building Potential Summary'!$F$22+'6. Building Potential Summary'!$F$31)/12)+('2. Indoor Water Demand'!H82)+('6. Building Potential Summary'!$F$39/12)+'4. Outdoor Water Demand'!C92+(('6. Building Potential Summary'!$F$42+'6. Building Potential Summary'!$F$43)/12)</f>
        <v>0</v>
      </c>
      <c r="G20" s="121">
        <f>(('6. Building Potential Summary'!$F$22+'6. Building Potential Summary'!$F$31)/12)+('2. Indoor Water Demand'!I82)+('6. Building Potential Summary'!$F$39/12)+'4. Outdoor Water Demand'!D92+(('6. Building Potential Summary'!$F$42+'6. Building Potential Summary'!$F$43)/12)</f>
        <v>0</v>
      </c>
      <c r="H20" s="121">
        <f>(('6. Building Potential Summary'!$F$22+'6. Building Potential Summary'!$F$31)/12)+('2. Indoor Water Demand'!J82)+('6. Building Potential Summary'!$F$39/12)+'4. Outdoor Water Demand'!E92+(('6. Building Potential Summary'!$F$42+'6. Building Potential Summary'!$F$43)/12)</f>
        <v>0</v>
      </c>
      <c r="I20" s="121">
        <f>(('6. Building Potential Summary'!$F$22+'6. Building Potential Summary'!$F$31)/12)+('2. Indoor Water Demand'!K82)+('6. Building Potential Summary'!$F$39/12)+'4. Outdoor Water Demand'!F92+(('6. Building Potential Summary'!$F$42+'6. Building Potential Summary'!$F$43)/12)</f>
        <v>0</v>
      </c>
      <c r="J20" s="121">
        <f>(('6. Building Potential Summary'!$F$22+'6. Building Potential Summary'!$F$31)/12)+('2. Indoor Water Demand'!L82)+('6. Building Potential Summary'!$F$39/12)+'4. Outdoor Water Demand'!G92+(('6. Building Potential Summary'!$F$42+'6. Building Potential Summary'!$F$43)/12)</f>
        <v>0</v>
      </c>
      <c r="K20" s="121">
        <f>(('6. Building Potential Summary'!$F$22+'6. Building Potential Summary'!$F$31)/12)+('2. Indoor Water Demand'!M82)+('6. Building Potential Summary'!$F$39/12)+'4. Outdoor Water Demand'!H92+(('6. Building Potential Summary'!$F$42+'6. Building Potential Summary'!$F$43)/12)</f>
        <v>0</v>
      </c>
      <c r="L20" s="121">
        <f>(('6. Building Potential Summary'!$F$22+'6. Building Potential Summary'!$F$31)/12)+('2. Indoor Water Demand'!N82)+('6. Building Potential Summary'!$F$39/12)+'4. Outdoor Water Demand'!I92+(('6. Building Potential Summary'!$F$42+'6. Building Potential Summary'!$F$43)/12)</f>
        <v>0</v>
      </c>
      <c r="M20" s="121">
        <f>(('6. Building Potential Summary'!$F$22+'6. Building Potential Summary'!$F$31)/12)+('2. Indoor Water Demand'!O82)+('6. Building Potential Summary'!$F$39/12)+'4. Outdoor Water Demand'!J92+(('6. Building Potential Summary'!$F$42+'6. Building Potential Summary'!$F$43)/12)</f>
        <v>0</v>
      </c>
      <c r="N20" s="121">
        <f>(('6. Building Potential Summary'!$F$22+'6. Building Potential Summary'!$F$31)/12)+('2. Indoor Water Demand'!P82)+('6. Building Potential Summary'!$F$39/12)+'4. Outdoor Water Demand'!K92+(('6. Building Potential Summary'!$F$42+'6. Building Potential Summary'!$F$43)/12)</f>
        <v>0</v>
      </c>
      <c r="O20" s="121">
        <f>(('6. Building Potential Summary'!$F$22+'6. Building Potential Summary'!$F$31)/12)+('2. Indoor Water Demand'!Q82)+('6. Building Potential Summary'!$F$39/12)+'4. Outdoor Water Demand'!L92+(('6. Building Potential Summary'!$F$42+'6. Building Potential Summary'!$F$43)/12)</f>
        <v>0</v>
      </c>
      <c r="P20" s="121">
        <f>(('6. Building Potential Summary'!$F$22+'6. Building Potential Summary'!$F$31)/12)+('2. Indoor Water Demand'!R82)+('6. Building Potential Summary'!$F$39/12)+'4. Outdoor Water Demand'!M92+(('6. Building Potential Summary'!$F$42+'6. Building Potential Summary'!$F$43)/12)</f>
        <v>0</v>
      </c>
      <c r="Q20" s="121">
        <f>(('6. Building Potential Summary'!$F$22+'6. Building Potential Summary'!$F$31)/12)+('2. Indoor Water Demand'!S82)+('6. Building Potential Summary'!$F$39/12)+'4. Outdoor Water Demand'!N92+(('6. Building Potential Summary'!$F$42+'6. Building Potential Summary'!$F$43)/12)</f>
        <v>0</v>
      </c>
    </row>
    <row r="21" spans="1:21" ht="45" x14ac:dyDescent="0.25">
      <c r="A21" s="44" t="s">
        <v>573</v>
      </c>
      <c r="B21" s="85"/>
      <c r="C21" s="85"/>
      <c r="D21" s="287"/>
      <c r="E21" s="291" t="e">
        <f>SUM(F21:Q21)</f>
        <v>#REF!</v>
      </c>
      <c r="F21" s="69" t="e">
        <f t="shared" ref="F21:Q21" si="11">IF(F18&gt;=F19,F20-F19,F20-F18)</f>
        <v>#REF!</v>
      </c>
      <c r="G21" s="69" t="e">
        <f t="shared" si="11"/>
        <v>#REF!</v>
      </c>
      <c r="H21" s="69" t="e">
        <f t="shared" si="11"/>
        <v>#REF!</v>
      </c>
      <c r="I21" s="69" t="e">
        <f t="shared" si="11"/>
        <v>#REF!</v>
      </c>
      <c r="J21" s="69" t="e">
        <f t="shared" si="11"/>
        <v>#REF!</v>
      </c>
      <c r="K21" s="69" t="e">
        <f t="shared" si="11"/>
        <v>#REF!</v>
      </c>
      <c r="L21" s="69" t="e">
        <f t="shared" si="11"/>
        <v>#REF!</v>
      </c>
      <c r="M21" s="69" t="e">
        <f t="shared" si="11"/>
        <v>#REF!</v>
      </c>
      <c r="N21" s="69" t="e">
        <f t="shared" si="11"/>
        <v>#REF!</v>
      </c>
      <c r="O21" s="69" t="e">
        <f t="shared" si="11"/>
        <v>#REF!</v>
      </c>
      <c r="P21" s="69" t="e">
        <f t="shared" si="11"/>
        <v>#REF!</v>
      </c>
      <c r="Q21" s="69" t="e">
        <f t="shared" si="11"/>
        <v>#REF!</v>
      </c>
    </row>
    <row r="22" spans="1:21" ht="15" x14ac:dyDescent="0.25">
      <c r="A22" s="85" t="s">
        <v>346</v>
      </c>
      <c r="B22" s="85"/>
      <c r="C22" s="85"/>
      <c r="D22" s="287"/>
      <c r="E22" s="291" t="e">
        <f t="shared" ref="E22:E23" si="12">SUM(F22:Q22)</f>
        <v>#REF!</v>
      </c>
      <c r="F22" s="69" t="e">
        <f t="shared" ref="F22:Q22" si="13">IF(F18-F19&lt;0,0,F18-F19)</f>
        <v>#REF!</v>
      </c>
      <c r="G22" s="69" t="e">
        <f t="shared" si="13"/>
        <v>#REF!</v>
      </c>
      <c r="H22" s="69" t="e">
        <f t="shared" si="13"/>
        <v>#REF!</v>
      </c>
      <c r="I22" s="69" t="e">
        <f t="shared" si="13"/>
        <v>#REF!</v>
      </c>
      <c r="J22" s="69" t="e">
        <f t="shared" si="13"/>
        <v>#REF!</v>
      </c>
      <c r="K22" s="69" t="e">
        <f t="shared" si="13"/>
        <v>#REF!</v>
      </c>
      <c r="L22" s="69" t="e">
        <f t="shared" si="13"/>
        <v>#REF!</v>
      </c>
      <c r="M22" s="69" t="e">
        <f t="shared" si="13"/>
        <v>#REF!</v>
      </c>
      <c r="N22" s="69" t="e">
        <f t="shared" si="13"/>
        <v>#REF!</v>
      </c>
      <c r="O22" s="69" t="e">
        <f t="shared" si="13"/>
        <v>#REF!</v>
      </c>
      <c r="P22" s="69" t="e">
        <f t="shared" si="13"/>
        <v>#REF!</v>
      </c>
      <c r="Q22" s="69" t="e">
        <f t="shared" si="13"/>
        <v>#REF!</v>
      </c>
    </row>
    <row r="23" spans="1:21" ht="15" x14ac:dyDescent="0.25">
      <c r="A23" s="279" t="s">
        <v>574</v>
      </c>
      <c r="B23" s="279"/>
      <c r="C23" s="279"/>
      <c r="D23" s="287"/>
      <c r="E23" s="291" t="e">
        <f t="shared" si="12"/>
        <v>#REF!</v>
      </c>
      <c r="F23" s="69" t="e">
        <f t="shared" ref="F23:Q23" si="14">IF(F18&gt;=F19,F19,F18)</f>
        <v>#REF!</v>
      </c>
      <c r="G23" s="69" t="e">
        <f t="shared" si="14"/>
        <v>#REF!</v>
      </c>
      <c r="H23" s="69" t="e">
        <f t="shared" si="14"/>
        <v>#REF!</v>
      </c>
      <c r="I23" s="69" t="e">
        <f t="shared" si="14"/>
        <v>#REF!</v>
      </c>
      <c r="J23" s="69" t="e">
        <f t="shared" si="14"/>
        <v>#REF!</v>
      </c>
      <c r="K23" s="69" t="e">
        <f t="shared" si="14"/>
        <v>#REF!</v>
      </c>
      <c r="L23" s="69" t="e">
        <f t="shared" si="14"/>
        <v>#REF!</v>
      </c>
      <c r="M23" s="69" t="e">
        <f t="shared" si="14"/>
        <v>#REF!</v>
      </c>
      <c r="N23" s="69" t="e">
        <f t="shared" si="14"/>
        <v>#REF!</v>
      </c>
      <c r="O23" s="69" t="e">
        <f t="shared" si="14"/>
        <v>#REF!</v>
      </c>
      <c r="P23" s="69" t="e">
        <f t="shared" si="14"/>
        <v>#REF!</v>
      </c>
      <c r="Q23" s="69" t="e">
        <f t="shared" si="14"/>
        <v>#REF!</v>
      </c>
    </row>
    <row r="26" spans="1:21" x14ac:dyDescent="0.2">
      <c r="A26" s="282"/>
      <c r="B26" s="282"/>
      <c r="C26" s="282"/>
      <c r="D26" s="282"/>
      <c r="E26" s="282"/>
      <c r="F26" s="282"/>
      <c r="G26" s="282"/>
      <c r="H26" s="282"/>
      <c r="I26" s="282"/>
      <c r="J26" s="282"/>
      <c r="K26" s="282"/>
      <c r="L26" s="282"/>
      <c r="M26" s="282"/>
      <c r="N26" s="282"/>
      <c r="O26" s="282"/>
      <c r="P26" s="282"/>
      <c r="Q26" s="282"/>
      <c r="R26" s="282"/>
    </row>
    <row r="29" spans="1:21" s="280" customFormat="1" ht="20.25" x14ac:dyDescent="0.3">
      <c r="A29" s="283" t="str">
        <f>'1. Building Information'!B107</f>
        <v xml:space="preserve">SITE 2:  -- </v>
      </c>
      <c r="B29" s="361"/>
      <c r="C29" s="361"/>
      <c r="D29" s="361"/>
      <c r="E29" s="361"/>
      <c r="F29" s="361"/>
      <c r="G29" s="361"/>
      <c r="H29" s="361"/>
      <c r="I29" s="361"/>
      <c r="J29" s="361"/>
      <c r="K29" s="361"/>
      <c r="L29" s="361"/>
      <c r="M29" s="361"/>
      <c r="N29" s="361"/>
      <c r="O29" s="361"/>
      <c r="P29" s="361"/>
      <c r="Q29" s="361"/>
      <c r="R29" s="361"/>
      <c r="S29" s="361"/>
      <c r="T29" s="361"/>
      <c r="U29" s="361"/>
    </row>
    <row r="30" spans="1:21" s="280" customFormat="1" ht="15" x14ac:dyDescent="0.25">
      <c r="A30" s="85" t="s">
        <v>275</v>
      </c>
      <c r="B30" s="85" t="s">
        <v>276</v>
      </c>
      <c r="C30" s="85" t="s">
        <v>277</v>
      </c>
      <c r="D30" s="284"/>
      <c r="E30" s="154" t="s">
        <v>20</v>
      </c>
      <c r="F30" s="85" t="s">
        <v>28</v>
      </c>
      <c r="G30" s="85" t="s">
        <v>29</v>
      </c>
      <c r="H30" s="85" t="s">
        <v>30</v>
      </c>
      <c r="I30" s="85" t="s">
        <v>31</v>
      </c>
      <c r="J30" s="85" t="s">
        <v>32</v>
      </c>
      <c r="K30" s="85" t="s">
        <v>33</v>
      </c>
      <c r="L30" s="85" t="s">
        <v>8</v>
      </c>
      <c r="M30" s="85" t="s">
        <v>9</v>
      </c>
      <c r="N30" s="85" t="s">
        <v>0</v>
      </c>
      <c r="O30" s="85" t="s">
        <v>2</v>
      </c>
      <c r="P30" s="85" t="s">
        <v>3</v>
      </c>
      <c r="Q30" s="85" t="s">
        <v>4</v>
      </c>
      <c r="R30" s="361"/>
      <c r="S30" s="361"/>
      <c r="T30" s="361"/>
      <c r="U30" s="361"/>
    </row>
    <row r="31" spans="1:21" s="280" customFormat="1" ht="15" x14ac:dyDescent="0.25">
      <c r="A31" s="118" t="s">
        <v>132</v>
      </c>
      <c r="B31" s="119" t="e">
        <f>'7. Project Definition'!#REF!</f>
        <v>#REF!</v>
      </c>
      <c r="C31" s="118"/>
      <c r="D31" s="285"/>
      <c r="E31" s="22" t="e">
        <f t="shared" ref="E31:E36" si="15">SUM(F31:Q31)</f>
        <v>#REF!</v>
      </c>
      <c r="F31" s="119" t="e">
        <f>IF('7. Project Definition'!#REF!="Yes",'3. Indoor Non-Potable Supply'!#REF!,0)</f>
        <v>#REF!</v>
      </c>
      <c r="G31" s="119" t="e">
        <f>IF('7. Project Definition'!#REF!="Yes",'3. Indoor Non-Potable Supply'!#REF!,0)</f>
        <v>#REF!</v>
      </c>
      <c r="H31" s="119" t="e">
        <f>IF('7. Project Definition'!#REF!="Yes",'3. Indoor Non-Potable Supply'!#REF!,0)</f>
        <v>#REF!</v>
      </c>
      <c r="I31" s="119" t="e">
        <f>IF('7. Project Definition'!#REF!="Yes",'3. Indoor Non-Potable Supply'!#REF!,0)</f>
        <v>#REF!</v>
      </c>
      <c r="J31" s="119" t="e">
        <f>IF('7. Project Definition'!#REF!="Yes",'3. Indoor Non-Potable Supply'!#REF!,0)</f>
        <v>#REF!</v>
      </c>
      <c r="K31" s="119" t="e">
        <f>IF('7. Project Definition'!#REF!="Yes",'3. Indoor Non-Potable Supply'!#REF!,0)</f>
        <v>#REF!</v>
      </c>
      <c r="L31" s="119" t="e">
        <f>IF('7. Project Definition'!#REF!="Yes",'3. Indoor Non-Potable Supply'!#REF!,0)</f>
        <v>#REF!</v>
      </c>
      <c r="M31" s="119" t="e">
        <f>IF('7. Project Definition'!#REF!="Yes",'3. Indoor Non-Potable Supply'!#REF!,0)</f>
        <v>#REF!</v>
      </c>
      <c r="N31" s="119" t="e">
        <f>IF('7. Project Definition'!#REF!="Yes",'3. Indoor Non-Potable Supply'!#REF!,0)</f>
        <v>#REF!</v>
      </c>
      <c r="O31" s="119" t="e">
        <f>IF('7. Project Definition'!#REF!="Yes",'3. Indoor Non-Potable Supply'!#REF!,0)</f>
        <v>#REF!</v>
      </c>
      <c r="P31" s="119" t="e">
        <f>IF('7. Project Definition'!#REF!="Yes",'3. Indoor Non-Potable Supply'!#REF!,0)</f>
        <v>#REF!</v>
      </c>
      <c r="Q31" s="119" t="e">
        <f>IF('7. Project Definition'!#REF!="Yes",'3. Indoor Non-Potable Supply'!#REF!,0)</f>
        <v>#REF!</v>
      </c>
      <c r="R31" s="361"/>
      <c r="S31" s="361"/>
      <c r="T31" s="361"/>
      <c r="U31" s="361"/>
    </row>
    <row r="32" spans="1:21" s="280" customFormat="1" ht="15" x14ac:dyDescent="0.25">
      <c r="A32" s="118" t="s">
        <v>106</v>
      </c>
      <c r="B32" s="119">
        <f>'7. Project Definition'!F119</f>
        <v>0</v>
      </c>
      <c r="C32" s="118"/>
      <c r="D32" s="285"/>
      <c r="E32" s="22">
        <f t="shared" si="15"/>
        <v>0</v>
      </c>
      <c r="F32" s="119">
        <f>$B$32/12</f>
        <v>0</v>
      </c>
      <c r="G32" s="119">
        <f t="shared" ref="G32:Q32" si="16">$B$32/12</f>
        <v>0</v>
      </c>
      <c r="H32" s="119">
        <f t="shared" si="16"/>
        <v>0</v>
      </c>
      <c r="I32" s="119">
        <f t="shared" si="16"/>
        <v>0</v>
      </c>
      <c r="J32" s="119">
        <f t="shared" si="16"/>
        <v>0</v>
      </c>
      <c r="K32" s="119">
        <f t="shared" si="16"/>
        <v>0</v>
      </c>
      <c r="L32" s="119">
        <f t="shared" si="16"/>
        <v>0</v>
      </c>
      <c r="M32" s="119">
        <f t="shared" si="16"/>
        <v>0</v>
      </c>
      <c r="N32" s="119">
        <f t="shared" si="16"/>
        <v>0</v>
      </c>
      <c r="O32" s="119">
        <f t="shared" si="16"/>
        <v>0</v>
      </c>
      <c r="P32" s="119">
        <f t="shared" si="16"/>
        <v>0</v>
      </c>
      <c r="Q32" s="119">
        <f t="shared" si="16"/>
        <v>0</v>
      </c>
      <c r="R32" s="361"/>
      <c r="S32" s="361"/>
      <c r="T32" s="361"/>
      <c r="U32" s="361"/>
    </row>
    <row r="33" spans="1:21" s="280" customFormat="1" ht="15" x14ac:dyDescent="0.25">
      <c r="A33" s="118" t="s">
        <v>188</v>
      </c>
      <c r="B33" s="119" t="e">
        <f>E33</f>
        <v>#REF!</v>
      </c>
      <c r="C33" s="118"/>
      <c r="D33" s="285"/>
      <c r="E33" s="22" t="e">
        <f>IF(SUM(F33:Q33)=Rainwater!#REF!, SUM(F33:Q33), 0)</f>
        <v>#REF!</v>
      </c>
      <c r="F33" s="119" t="e">
        <f>IF('7. Project Definition'!$E$131="Yes",Rainwater!#REF!,0)</f>
        <v>#REF!</v>
      </c>
      <c r="G33" s="119" t="e">
        <f>IF('7. Project Definition'!$E$131="Yes",Rainwater!#REF!,0)</f>
        <v>#REF!</v>
      </c>
      <c r="H33" s="119" t="e">
        <f>IF('7. Project Definition'!$E$131="Yes",Rainwater!#REF!,0)</f>
        <v>#REF!</v>
      </c>
      <c r="I33" s="119" t="e">
        <f>IF('7. Project Definition'!$E$131="Yes",Rainwater!#REF!,0)</f>
        <v>#REF!</v>
      </c>
      <c r="J33" s="119" t="e">
        <f>IF('7. Project Definition'!$E$131="Yes",Rainwater!#REF!,0)</f>
        <v>#REF!</v>
      </c>
      <c r="K33" s="119" t="e">
        <f>IF('7. Project Definition'!$E$131="Yes",Rainwater!#REF!,0)</f>
        <v>#REF!</v>
      </c>
      <c r="L33" s="119" t="e">
        <f>IF('7. Project Definition'!$E$131="Yes",Rainwater!#REF!,0)</f>
        <v>#REF!</v>
      </c>
      <c r="M33" s="119" t="e">
        <f>IF('7. Project Definition'!$E$131="Yes",Rainwater!#REF!,0)</f>
        <v>#REF!</v>
      </c>
      <c r="N33" s="119" t="e">
        <f>IF('7. Project Definition'!$E$131="Yes",Rainwater!#REF!,0)</f>
        <v>#REF!</v>
      </c>
      <c r="O33" s="119" t="e">
        <f>IF('7. Project Definition'!$E$131="Yes",Rainwater!#REF!,0)</f>
        <v>#REF!</v>
      </c>
      <c r="P33" s="119" t="e">
        <f>IF('7. Project Definition'!$E$131="Yes",Rainwater!#REF!,0)</f>
        <v>#REF!</v>
      </c>
      <c r="Q33" s="119" t="e">
        <f>IF('7. Project Definition'!$E$131="Yes",Rainwater!#REF!,0)</f>
        <v>#REF!</v>
      </c>
      <c r="R33" s="361"/>
      <c r="S33" s="361"/>
      <c r="T33" s="361"/>
      <c r="U33" s="361"/>
    </row>
    <row r="34" spans="1:21" s="280" customFormat="1" ht="15" x14ac:dyDescent="0.25">
      <c r="A34" s="118" t="s">
        <v>189</v>
      </c>
      <c r="B34" s="119" t="e">
        <f>E34</f>
        <v>#REF!</v>
      </c>
      <c r="C34" s="118"/>
      <c r="D34" s="285"/>
      <c r="E34" s="22" t="e">
        <f>IF(SUM(F34:Q34)=#REF!, SUM(F34:Q34), 0)</f>
        <v>#REF!</v>
      </c>
      <c r="F34" s="119" t="e">
        <f>#REF!</f>
        <v>#REF!</v>
      </c>
      <c r="G34" s="119" t="e">
        <f>#REF!</f>
        <v>#REF!</v>
      </c>
      <c r="H34" s="119" t="e">
        <f>#REF!</f>
        <v>#REF!</v>
      </c>
      <c r="I34" s="119" t="e">
        <f>#REF!</f>
        <v>#REF!</v>
      </c>
      <c r="J34" s="119" t="e">
        <f>#REF!</f>
        <v>#REF!</v>
      </c>
      <c r="K34" s="119" t="e">
        <f>#REF!</f>
        <v>#REF!</v>
      </c>
      <c r="L34" s="119" t="e">
        <f>#REF!</f>
        <v>#REF!</v>
      </c>
      <c r="M34" s="119" t="e">
        <f>#REF!</f>
        <v>#REF!</v>
      </c>
      <c r="N34" s="119" t="e">
        <f>#REF!</f>
        <v>#REF!</v>
      </c>
      <c r="O34" s="119" t="e">
        <f>#REF!</f>
        <v>#REF!</v>
      </c>
      <c r="P34" s="119" t="e">
        <f>#REF!</f>
        <v>#REF!</v>
      </c>
      <c r="Q34" s="119" t="e">
        <f>#REF!</f>
        <v>#REF!</v>
      </c>
      <c r="R34" s="361"/>
      <c r="S34" s="361"/>
      <c r="T34" s="361"/>
      <c r="U34" s="361"/>
    </row>
    <row r="35" spans="1:21" s="280" customFormat="1" ht="15" x14ac:dyDescent="0.25">
      <c r="A35" s="118" t="s">
        <v>131</v>
      </c>
      <c r="B35" s="119">
        <f>'7. Project Definition'!F120</f>
        <v>0</v>
      </c>
      <c r="C35" s="118"/>
      <c r="D35" s="285"/>
      <c r="E35" s="22">
        <f t="shared" si="15"/>
        <v>0</v>
      </c>
      <c r="F35" s="119">
        <f>$B$35/12</f>
        <v>0</v>
      </c>
      <c r="G35" s="119">
        <f t="shared" ref="G35:Q35" si="17">$B$35/12</f>
        <v>0</v>
      </c>
      <c r="H35" s="119">
        <f t="shared" si="17"/>
        <v>0</v>
      </c>
      <c r="I35" s="119">
        <f t="shared" si="17"/>
        <v>0</v>
      </c>
      <c r="J35" s="119">
        <f t="shared" si="17"/>
        <v>0</v>
      </c>
      <c r="K35" s="119">
        <f t="shared" si="17"/>
        <v>0</v>
      </c>
      <c r="L35" s="119">
        <f t="shared" si="17"/>
        <v>0</v>
      </c>
      <c r="M35" s="119">
        <f t="shared" si="17"/>
        <v>0</v>
      </c>
      <c r="N35" s="119">
        <f t="shared" si="17"/>
        <v>0</v>
      </c>
      <c r="O35" s="119">
        <f t="shared" si="17"/>
        <v>0</v>
      </c>
      <c r="P35" s="119">
        <f t="shared" si="17"/>
        <v>0</v>
      </c>
      <c r="Q35" s="119">
        <f t="shared" si="17"/>
        <v>0</v>
      </c>
      <c r="R35" s="361"/>
      <c r="S35" s="361"/>
      <c r="T35" s="361"/>
      <c r="U35" s="361"/>
    </row>
    <row r="36" spans="1:21" s="280" customFormat="1" ht="15.75" thickBot="1" x14ac:dyDescent="0.3">
      <c r="A36" s="225" t="s">
        <v>532</v>
      </c>
      <c r="B36" s="226">
        <f>'7. Project Definition'!F122</f>
        <v>0</v>
      </c>
      <c r="C36" s="225"/>
      <c r="D36" s="285"/>
      <c r="E36" s="227">
        <f t="shared" si="15"/>
        <v>0</v>
      </c>
      <c r="F36" s="226">
        <f>$B$36/12</f>
        <v>0</v>
      </c>
      <c r="G36" s="226">
        <f t="shared" ref="G36:Q36" si="18">$B$36/12</f>
        <v>0</v>
      </c>
      <c r="H36" s="226">
        <f t="shared" si="18"/>
        <v>0</v>
      </c>
      <c r="I36" s="226">
        <f t="shared" si="18"/>
        <v>0</v>
      </c>
      <c r="J36" s="226">
        <f t="shared" si="18"/>
        <v>0</v>
      </c>
      <c r="K36" s="226">
        <f t="shared" si="18"/>
        <v>0</v>
      </c>
      <c r="L36" s="226">
        <f t="shared" si="18"/>
        <v>0</v>
      </c>
      <c r="M36" s="226">
        <f t="shared" si="18"/>
        <v>0</v>
      </c>
      <c r="N36" s="226">
        <f t="shared" si="18"/>
        <v>0</v>
      </c>
      <c r="O36" s="226">
        <f t="shared" si="18"/>
        <v>0</v>
      </c>
      <c r="P36" s="226">
        <f t="shared" si="18"/>
        <v>0</v>
      </c>
      <c r="Q36" s="226">
        <f t="shared" si="18"/>
        <v>0</v>
      </c>
      <c r="R36" s="361"/>
      <c r="S36" s="361"/>
      <c r="T36" s="361"/>
      <c r="U36" s="361"/>
    </row>
    <row r="37" spans="1:21" s="280" customFormat="1" ht="15" x14ac:dyDescent="0.25">
      <c r="A37" s="223" t="s">
        <v>278</v>
      </c>
      <c r="B37" s="223"/>
      <c r="C37" s="224">
        <f>'7. Project Definition'!F26+'7. Project Definition'!F27+'7. Project Definition'!F31</f>
        <v>0</v>
      </c>
      <c r="D37" s="285"/>
      <c r="E37" s="224">
        <f t="shared" ref="E37:E42" si="19">SUM(F37:Q37)</f>
        <v>0</v>
      </c>
      <c r="F37" s="224">
        <f>$C$37/12</f>
        <v>0</v>
      </c>
      <c r="G37" s="224">
        <f t="shared" ref="G37:Q37" si="20">$C$37/12</f>
        <v>0</v>
      </c>
      <c r="H37" s="224">
        <f t="shared" si="20"/>
        <v>0</v>
      </c>
      <c r="I37" s="224">
        <f t="shared" si="20"/>
        <v>0</v>
      </c>
      <c r="J37" s="224">
        <f t="shared" si="20"/>
        <v>0</v>
      </c>
      <c r="K37" s="224">
        <f t="shared" si="20"/>
        <v>0</v>
      </c>
      <c r="L37" s="224">
        <f t="shared" si="20"/>
        <v>0</v>
      </c>
      <c r="M37" s="224">
        <f t="shared" si="20"/>
        <v>0</v>
      </c>
      <c r="N37" s="224">
        <f t="shared" si="20"/>
        <v>0</v>
      </c>
      <c r="O37" s="224">
        <f t="shared" si="20"/>
        <v>0</v>
      </c>
      <c r="P37" s="224">
        <f t="shared" si="20"/>
        <v>0</v>
      </c>
      <c r="Q37" s="224">
        <f t="shared" si="20"/>
        <v>0</v>
      </c>
      <c r="R37" s="361"/>
      <c r="S37" s="361"/>
      <c r="T37" s="361"/>
      <c r="U37" s="361"/>
    </row>
    <row r="38" spans="1:21" s="280" customFormat="1" ht="15" x14ac:dyDescent="0.25">
      <c r="A38" s="120" t="s">
        <v>254</v>
      </c>
      <c r="B38" s="120"/>
      <c r="C38" s="121">
        <f>'7. Project Definition'!F47</f>
        <v>0</v>
      </c>
      <c r="D38" s="285"/>
      <c r="E38" s="121">
        <f t="shared" si="19"/>
        <v>0</v>
      </c>
      <c r="F38" s="121">
        <f>IF('7. Project Definition'!$E$47="Yes",'4. Outdoor Water Demand'!C93,0)</f>
        <v>0</v>
      </c>
      <c r="G38" s="121">
        <f>IF('7. Project Definition'!$E$47="Yes",'4. Outdoor Water Demand'!D93,0)</f>
        <v>0</v>
      </c>
      <c r="H38" s="121">
        <f>IF('7. Project Definition'!$E$47="Yes",'4. Outdoor Water Demand'!E93,0)</f>
        <v>0</v>
      </c>
      <c r="I38" s="121">
        <f>IF('7. Project Definition'!$E$47="Yes",'4. Outdoor Water Demand'!F93,0)</f>
        <v>0</v>
      </c>
      <c r="J38" s="121">
        <f>IF('7. Project Definition'!$E$47="Yes",'4. Outdoor Water Demand'!G93,0)</f>
        <v>0</v>
      </c>
      <c r="K38" s="121">
        <f>IF('7. Project Definition'!$E$47="Yes",'4. Outdoor Water Demand'!H93,0)</f>
        <v>0</v>
      </c>
      <c r="L38" s="121">
        <f>IF('7. Project Definition'!$E$47="Yes",'4. Outdoor Water Demand'!I93,0)</f>
        <v>0</v>
      </c>
      <c r="M38" s="121">
        <f>IF('7. Project Definition'!$E$47="Yes",'4. Outdoor Water Demand'!J93,0)</f>
        <v>0</v>
      </c>
      <c r="N38" s="121">
        <f>IF('7. Project Definition'!$E$47="Yes",'4. Outdoor Water Demand'!K93,0)</f>
        <v>0</v>
      </c>
      <c r="O38" s="121">
        <f>IF('7. Project Definition'!$E$47="Yes",'4. Outdoor Water Demand'!L93,0)</f>
        <v>0</v>
      </c>
      <c r="P38" s="121">
        <f>IF('7. Project Definition'!$E$47="Yes",'4. Outdoor Water Demand'!M93,0)</f>
        <v>0</v>
      </c>
      <c r="Q38" s="121">
        <f>IF('7. Project Definition'!$E$47="Yes",'4. Outdoor Water Demand'!N93,0)</f>
        <v>0</v>
      </c>
      <c r="R38" s="361"/>
      <c r="S38" s="361"/>
      <c r="T38" s="361"/>
      <c r="U38" s="361"/>
    </row>
    <row r="39" spans="1:21" s="280" customFormat="1" ht="15" x14ac:dyDescent="0.25">
      <c r="A39" s="120" t="s">
        <v>137</v>
      </c>
      <c r="B39" s="120"/>
      <c r="C39" s="121">
        <f>'7. Project Definition'!F35</f>
        <v>0</v>
      </c>
      <c r="D39" s="285"/>
      <c r="E39" s="121">
        <f t="shared" si="19"/>
        <v>0</v>
      </c>
      <c r="F39" s="121">
        <f>IF('7. Project Definition'!$E$35="Yes",'2. Indoor Water Demand'!H109,0)</f>
        <v>0</v>
      </c>
      <c r="G39" s="121">
        <f>IF('7. Project Definition'!$E$35="Yes",'2. Indoor Water Demand'!I109,0)</f>
        <v>0</v>
      </c>
      <c r="H39" s="121">
        <f>IF('7. Project Definition'!$E$35="Yes",'2. Indoor Water Demand'!J109,0)</f>
        <v>0</v>
      </c>
      <c r="I39" s="121">
        <f>IF('7. Project Definition'!$E$35="Yes",'2. Indoor Water Demand'!K109,0)</f>
        <v>0</v>
      </c>
      <c r="J39" s="121">
        <f>IF('7. Project Definition'!$E$35="Yes",'2. Indoor Water Demand'!L109,0)</f>
        <v>0</v>
      </c>
      <c r="K39" s="121">
        <f>IF('7. Project Definition'!$E$35="Yes",'2. Indoor Water Demand'!M109,0)</f>
        <v>0</v>
      </c>
      <c r="L39" s="121">
        <f>IF('7. Project Definition'!$E$35="Yes",'2. Indoor Water Demand'!N109,0)</f>
        <v>0</v>
      </c>
      <c r="M39" s="121">
        <f>IF('7. Project Definition'!$E$35="Yes",'2. Indoor Water Demand'!O109,0)</f>
        <v>0</v>
      </c>
      <c r="N39" s="121">
        <f>IF('7. Project Definition'!$E$35="Yes",'2. Indoor Water Demand'!P109,0)</f>
        <v>0</v>
      </c>
      <c r="O39" s="121">
        <f>IF('7. Project Definition'!$E$35="Yes",'2. Indoor Water Demand'!Q109,0)</f>
        <v>0</v>
      </c>
      <c r="P39" s="121">
        <f>IF('7. Project Definition'!$E$35="Yes",'2. Indoor Water Demand'!R109,0)</f>
        <v>0</v>
      </c>
      <c r="Q39" s="121">
        <f>IF('7. Project Definition'!$E$35="Yes",'2. Indoor Water Demand'!S109,0)</f>
        <v>0</v>
      </c>
      <c r="R39" s="361"/>
      <c r="S39" s="361"/>
      <c r="T39" s="361"/>
      <c r="U39" s="361"/>
    </row>
    <row r="40" spans="1:21" s="280" customFormat="1" ht="15" x14ac:dyDescent="0.25">
      <c r="A40" s="120" t="s">
        <v>246</v>
      </c>
      <c r="B40" s="120"/>
      <c r="C40" s="121">
        <f>'7. Project Definition'!F38+'7. Project Definition'!F51</f>
        <v>0</v>
      </c>
      <c r="D40" s="285"/>
      <c r="E40" s="121">
        <f t="shared" si="19"/>
        <v>0</v>
      </c>
      <c r="F40" s="121">
        <f>$C$40/12</f>
        <v>0</v>
      </c>
      <c r="G40" s="121">
        <f t="shared" ref="G40:Q40" si="21">$C$40/12</f>
        <v>0</v>
      </c>
      <c r="H40" s="121">
        <f t="shared" si="21"/>
        <v>0</v>
      </c>
      <c r="I40" s="121">
        <f t="shared" si="21"/>
        <v>0</v>
      </c>
      <c r="J40" s="121">
        <f t="shared" si="21"/>
        <v>0</v>
      </c>
      <c r="K40" s="121">
        <f t="shared" si="21"/>
        <v>0</v>
      </c>
      <c r="L40" s="121">
        <f t="shared" si="21"/>
        <v>0</v>
      </c>
      <c r="M40" s="121">
        <f t="shared" si="21"/>
        <v>0</v>
      </c>
      <c r="N40" s="121">
        <f t="shared" si="21"/>
        <v>0</v>
      </c>
      <c r="O40" s="121">
        <f t="shared" si="21"/>
        <v>0</v>
      </c>
      <c r="P40" s="121">
        <f t="shared" si="21"/>
        <v>0</v>
      </c>
      <c r="Q40" s="121">
        <f t="shared" si="21"/>
        <v>0</v>
      </c>
      <c r="R40" s="361"/>
      <c r="S40" s="361"/>
      <c r="T40" s="361"/>
      <c r="U40" s="361"/>
    </row>
    <row r="41" spans="1:21" s="280" customFormat="1" ht="15" x14ac:dyDescent="0.25">
      <c r="A41" s="120" t="s">
        <v>124</v>
      </c>
      <c r="B41" s="120"/>
      <c r="C41" s="121">
        <f>'7. Project Definition'!F39</f>
        <v>0</v>
      </c>
      <c r="D41" s="285"/>
      <c r="E41" s="121">
        <f t="shared" si="19"/>
        <v>0</v>
      </c>
      <c r="F41" s="121">
        <f>$C$41/12</f>
        <v>0</v>
      </c>
      <c r="G41" s="121">
        <f t="shared" ref="G41:Q41" si="22">$C$41/12</f>
        <v>0</v>
      </c>
      <c r="H41" s="121">
        <f t="shared" si="22"/>
        <v>0</v>
      </c>
      <c r="I41" s="121">
        <f t="shared" si="22"/>
        <v>0</v>
      </c>
      <c r="J41" s="121">
        <f t="shared" si="22"/>
        <v>0</v>
      </c>
      <c r="K41" s="121">
        <f t="shared" si="22"/>
        <v>0</v>
      </c>
      <c r="L41" s="121">
        <f t="shared" si="22"/>
        <v>0</v>
      </c>
      <c r="M41" s="121">
        <f t="shared" si="22"/>
        <v>0</v>
      </c>
      <c r="N41" s="121">
        <f t="shared" si="22"/>
        <v>0</v>
      </c>
      <c r="O41" s="121">
        <f t="shared" si="22"/>
        <v>0</v>
      </c>
      <c r="P41" s="121">
        <f t="shared" si="22"/>
        <v>0</v>
      </c>
      <c r="Q41" s="121">
        <f t="shared" si="22"/>
        <v>0</v>
      </c>
      <c r="R41" s="361"/>
      <c r="S41" s="361"/>
      <c r="T41" s="361"/>
      <c r="U41" s="361"/>
    </row>
    <row r="42" spans="1:21" s="280" customFormat="1" ht="15" x14ac:dyDescent="0.25">
      <c r="A42" s="120" t="s">
        <v>539</v>
      </c>
      <c r="B42" s="120"/>
      <c r="C42" s="121">
        <f>'7. Project Definition'!F40+'7. Project Definition'!F52</f>
        <v>0</v>
      </c>
      <c r="D42" s="285"/>
      <c r="E42" s="121">
        <f t="shared" si="19"/>
        <v>0</v>
      </c>
      <c r="F42" s="121">
        <f>$C$42/12</f>
        <v>0</v>
      </c>
      <c r="G42" s="121">
        <f t="shared" ref="G42:Q42" si="23">$C$42/12</f>
        <v>0</v>
      </c>
      <c r="H42" s="121">
        <f t="shared" si="23"/>
        <v>0</v>
      </c>
      <c r="I42" s="121">
        <f t="shared" si="23"/>
        <v>0</v>
      </c>
      <c r="J42" s="121">
        <f t="shared" si="23"/>
        <v>0</v>
      </c>
      <c r="K42" s="121">
        <f t="shared" si="23"/>
        <v>0</v>
      </c>
      <c r="L42" s="121">
        <f t="shared" si="23"/>
        <v>0</v>
      </c>
      <c r="M42" s="121">
        <f t="shared" si="23"/>
        <v>0</v>
      </c>
      <c r="N42" s="121">
        <f t="shared" si="23"/>
        <v>0</v>
      </c>
      <c r="O42" s="121">
        <f t="shared" si="23"/>
        <v>0</v>
      </c>
      <c r="P42" s="121">
        <f t="shared" si="23"/>
        <v>0</v>
      </c>
      <c r="Q42" s="121">
        <f t="shared" si="23"/>
        <v>0</v>
      </c>
      <c r="R42" s="361"/>
      <c r="S42" s="361"/>
      <c r="T42" s="361"/>
      <c r="U42" s="361"/>
    </row>
    <row r="43" spans="1:21" s="280" customFormat="1" ht="15" x14ac:dyDescent="0.25">
      <c r="A43" s="153"/>
      <c r="B43" s="153"/>
      <c r="C43" s="153"/>
      <c r="D43" s="284"/>
      <c r="E43" s="153"/>
      <c r="F43" s="153"/>
      <c r="G43" s="153"/>
      <c r="H43" s="153"/>
      <c r="I43" s="153"/>
      <c r="J43" s="153"/>
      <c r="K43" s="153"/>
      <c r="L43" s="153"/>
      <c r="M43" s="153"/>
      <c r="N43" s="153"/>
      <c r="O43" s="153"/>
      <c r="P43" s="153"/>
      <c r="Q43" s="153"/>
      <c r="R43" s="361"/>
      <c r="S43" s="361"/>
      <c r="T43" s="361"/>
      <c r="U43" s="361"/>
    </row>
    <row r="44" spans="1:21" s="280" customFormat="1" ht="15" x14ac:dyDescent="0.25">
      <c r="A44" s="85" t="s">
        <v>275</v>
      </c>
      <c r="B44" s="85" t="s">
        <v>276</v>
      </c>
      <c r="C44" s="85" t="s">
        <v>277</v>
      </c>
      <c r="D44" s="284"/>
      <c r="E44" s="154" t="s">
        <v>20</v>
      </c>
      <c r="F44" s="85" t="s">
        <v>28</v>
      </c>
      <c r="G44" s="85" t="s">
        <v>29</v>
      </c>
      <c r="H44" s="85" t="s">
        <v>30</v>
      </c>
      <c r="I44" s="85" t="s">
        <v>31</v>
      </c>
      <c r="J44" s="85" t="s">
        <v>32</v>
      </c>
      <c r="K44" s="85" t="s">
        <v>33</v>
      </c>
      <c r="L44" s="85" t="s">
        <v>8</v>
      </c>
      <c r="M44" s="85" t="s">
        <v>9</v>
      </c>
      <c r="N44" s="85" t="s">
        <v>0</v>
      </c>
      <c r="O44" s="85" t="s">
        <v>2</v>
      </c>
      <c r="P44" s="85" t="s">
        <v>3</v>
      </c>
      <c r="Q44" s="85" t="s">
        <v>4</v>
      </c>
      <c r="R44" s="361"/>
      <c r="S44" s="361"/>
      <c r="T44" s="361"/>
      <c r="U44" s="361"/>
    </row>
    <row r="45" spans="1:21" s="280" customFormat="1" ht="15" x14ac:dyDescent="0.25">
      <c r="A45" s="118" t="s">
        <v>399</v>
      </c>
      <c r="B45" s="119"/>
      <c r="C45" s="118"/>
      <c r="D45" s="286"/>
      <c r="E45" s="290" t="e">
        <f>SUM(F45:Q45)</f>
        <v>#REF!</v>
      </c>
      <c r="F45" s="119" t="e">
        <f>SUM(F31:F36)</f>
        <v>#REF!</v>
      </c>
      <c r="G45" s="119" t="e">
        <f t="shared" ref="G45:Q45" si="24">SUM(G31:G36)</f>
        <v>#REF!</v>
      </c>
      <c r="H45" s="119" t="e">
        <f t="shared" si="24"/>
        <v>#REF!</v>
      </c>
      <c r="I45" s="119" t="e">
        <f t="shared" si="24"/>
        <v>#REF!</v>
      </c>
      <c r="J45" s="119" t="e">
        <f t="shared" si="24"/>
        <v>#REF!</v>
      </c>
      <c r="K45" s="119" t="e">
        <f t="shared" si="24"/>
        <v>#REF!</v>
      </c>
      <c r="L45" s="119" t="e">
        <f t="shared" si="24"/>
        <v>#REF!</v>
      </c>
      <c r="M45" s="119" t="e">
        <f t="shared" si="24"/>
        <v>#REF!</v>
      </c>
      <c r="N45" s="119" t="e">
        <f t="shared" si="24"/>
        <v>#REF!</v>
      </c>
      <c r="O45" s="119" t="e">
        <f t="shared" si="24"/>
        <v>#REF!</v>
      </c>
      <c r="P45" s="119" t="e">
        <f t="shared" si="24"/>
        <v>#REF!</v>
      </c>
      <c r="Q45" s="119" t="e">
        <f t="shared" si="24"/>
        <v>#REF!</v>
      </c>
      <c r="R45" s="361"/>
      <c r="S45" s="361"/>
      <c r="T45" s="361"/>
      <c r="U45" s="361"/>
    </row>
    <row r="46" spans="1:21" s="280" customFormat="1" ht="15" x14ac:dyDescent="0.25">
      <c r="A46" s="120" t="s">
        <v>400</v>
      </c>
      <c r="B46" s="120"/>
      <c r="C46" s="121">
        <f>'7. Project Definition'!F43+'7. Project Definition'!F55</f>
        <v>0</v>
      </c>
      <c r="D46" s="286"/>
      <c r="E46" s="228">
        <f>SUM(F46:Q46)</f>
        <v>0</v>
      </c>
      <c r="F46" s="121">
        <f>SUM(F37:F42)</f>
        <v>0</v>
      </c>
      <c r="G46" s="121">
        <f t="shared" ref="G46:Q46" si="25">SUM(G37:G42)</f>
        <v>0</v>
      </c>
      <c r="H46" s="121">
        <f t="shared" si="25"/>
        <v>0</v>
      </c>
      <c r="I46" s="121">
        <f t="shared" si="25"/>
        <v>0</v>
      </c>
      <c r="J46" s="121">
        <f t="shared" si="25"/>
        <v>0</v>
      </c>
      <c r="K46" s="121">
        <f t="shared" si="25"/>
        <v>0</v>
      </c>
      <c r="L46" s="121">
        <f t="shared" si="25"/>
        <v>0</v>
      </c>
      <c r="M46" s="121">
        <f t="shared" si="25"/>
        <v>0</v>
      </c>
      <c r="N46" s="121">
        <f t="shared" si="25"/>
        <v>0</v>
      </c>
      <c r="O46" s="121">
        <f t="shared" si="25"/>
        <v>0</v>
      </c>
      <c r="P46" s="121">
        <f t="shared" si="25"/>
        <v>0</v>
      </c>
      <c r="Q46" s="121">
        <f t="shared" si="25"/>
        <v>0</v>
      </c>
      <c r="R46" s="361"/>
      <c r="S46" s="361"/>
      <c r="T46" s="361"/>
      <c r="U46" s="361"/>
    </row>
    <row r="47" spans="1:21" s="280" customFormat="1" ht="15" x14ac:dyDescent="0.25">
      <c r="A47" s="120" t="s">
        <v>401</v>
      </c>
      <c r="B47" s="120"/>
      <c r="C47" s="121">
        <f>SUM('6. Building Potential Summary'!H22,'6. Building Potential Summary'!H31,'6. Building Potential Summary'!H34,'6. Building Potential Summary'!H39,'6. Building Potential Summary'!H44)</f>
        <v>0</v>
      </c>
      <c r="D47" s="286"/>
      <c r="E47" s="228">
        <f>SUM(F47:Q47)</f>
        <v>0</v>
      </c>
      <c r="F47" s="121">
        <f>(('6. Building Potential Summary'!$H$22+'6. Building Potential Summary'!$H$31)/12)+'2. Indoor Water Demand'!H109+'6. Building Potential Summary'!$H$39/12+'4. Outdoor Water Demand'!C93+(('6. Building Potential Summary'!$H$42+'6. Building Potential Summary'!$H$43)/12)</f>
        <v>0</v>
      </c>
      <c r="G47" s="121">
        <f>(('6. Building Potential Summary'!$H$22+'6. Building Potential Summary'!$H$31)/12)+'2. Indoor Water Demand'!I109+'6. Building Potential Summary'!$H$39/12+'4. Outdoor Water Demand'!D93+(('6. Building Potential Summary'!$H$42+'6. Building Potential Summary'!$H$43)/12)</f>
        <v>0</v>
      </c>
      <c r="H47" s="121">
        <f>(('6. Building Potential Summary'!$H$22+'6. Building Potential Summary'!$H$31)/12)+'2. Indoor Water Demand'!J109+'6. Building Potential Summary'!$H$39/12+'4. Outdoor Water Demand'!E93+(('6. Building Potential Summary'!$H$42+'6. Building Potential Summary'!$H$43)/12)</f>
        <v>0</v>
      </c>
      <c r="I47" s="121">
        <f>(('6. Building Potential Summary'!$H$22+'6. Building Potential Summary'!$H$31)/12)+'2. Indoor Water Demand'!K109+'6. Building Potential Summary'!$H$39/12+'4. Outdoor Water Demand'!F93+(('6. Building Potential Summary'!$H$42+'6. Building Potential Summary'!$H$43)/12)</f>
        <v>0</v>
      </c>
      <c r="J47" s="121">
        <f>(('6. Building Potential Summary'!$H$22+'6. Building Potential Summary'!$H$31)/12)+'2. Indoor Water Demand'!L109+'6. Building Potential Summary'!$H$39/12+'4. Outdoor Water Demand'!G93+(('6. Building Potential Summary'!$H$42+'6. Building Potential Summary'!$H$43)/12)</f>
        <v>0</v>
      </c>
      <c r="K47" s="121">
        <f>(('6. Building Potential Summary'!$H$22+'6. Building Potential Summary'!$H$31)/12)+'2. Indoor Water Demand'!M109+'6. Building Potential Summary'!$H$39/12+'4. Outdoor Water Demand'!H93+(('6. Building Potential Summary'!$H$42+'6. Building Potential Summary'!$H$43)/12)</f>
        <v>0</v>
      </c>
      <c r="L47" s="121">
        <f>(('6. Building Potential Summary'!$H$22+'6. Building Potential Summary'!$H$31)/12)+'2. Indoor Water Demand'!N109+'6. Building Potential Summary'!$H$39/12+'4. Outdoor Water Demand'!I93+(('6. Building Potential Summary'!$H$42+'6. Building Potential Summary'!$H$43)/12)</f>
        <v>0</v>
      </c>
      <c r="M47" s="121">
        <f>(('6. Building Potential Summary'!$H$22+'6. Building Potential Summary'!$H$31)/12)+'2. Indoor Water Demand'!O109+'6. Building Potential Summary'!$H$39/12+'4. Outdoor Water Demand'!J93+(('6. Building Potential Summary'!$H$42+'6. Building Potential Summary'!$H$43)/12)</f>
        <v>0</v>
      </c>
      <c r="N47" s="121">
        <f>(('6. Building Potential Summary'!$H$22+'6. Building Potential Summary'!$H$31)/12)+'2. Indoor Water Demand'!P109+'6. Building Potential Summary'!$H$39/12+'4. Outdoor Water Demand'!K93+(('6. Building Potential Summary'!$H$42+'6. Building Potential Summary'!$H$43)/12)</f>
        <v>0</v>
      </c>
      <c r="O47" s="121">
        <f>(('6. Building Potential Summary'!$H$22+'6. Building Potential Summary'!$H$31)/12)+'2. Indoor Water Demand'!Q109+'6. Building Potential Summary'!$H$39/12+'4. Outdoor Water Demand'!L93+(('6. Building Potential Summary'!$H$42+'6. Building Potential Summary'!$H$43)/12)</f>
        <v>0</v>
      </c>
      <c r="P47" s="121">
        <f>(('6. Building Potential Summary'!$H$22+'6. Building Potential Summary'!$H$31)/12)+'2. Indoor Water Demand'!R109+'6. Building Potential Summary'!$H$39/12+'4. Outdoor Water Demand'!M93+(('6. Building Potential Summary'!$H$42+'6. Building Potential Summary'!$H$43)/12)</f>
        <v>0</v>
      </c>
      <c r="Q47" s="121">
        <f>(('6. Building Potential Summary'!$H$22+'6. Building Potential Summary'!$H$31)/12)+'2. Indoor Water Demand'!S109+'6. Building Potential Summary'!$H$39/12+'4. Outdoor Water Demand'!N93+(('6. Building Potential Summary'!$H$42+'6. Building Potential Summary'!$H$43)/12)</f>
        <v>0</v>
      </c>
      <c r="R47" s="361"/>
      <c r="S47" s="361"/>
      <c r="T47" s="361"/>
      <c r="U47" s="361"/>
    </row>
    <row r="48" spans="1:21" s="280" customFormat="1" ht="45" x14ac:dyDescent="0.25">
      <c r="A48" s="44" t="s">
        <v>573</v>
      </c>
      <c r="B48" s="85"/>
      <c r="C48" s="85"/>
      <c r="D48" s="287"/>
      <c r="E48" s="291" t="e">
        <f>SUM(F48:Q48)</f>
        <v>#REF!</v>
      </c>
      <c r="F48" s="69" t="e">
        <f t="shared" ref="F48" si="26">IF(F45&gt;=F46,F47-F46,F47-F45)</f>
        <v>#REF!</v>
      </c>
      <c r="G48" s="69" t="e">
        <f t="shared" ref="G48" si="27">IF(G45&gt;=G46,G47-G46,G47-G45)</f>
        <v>#REF!</v>
      </c>
      <c r="H48" s="69" t="e">
        <f t="shared" ref="H48" si="28">IF(H45&gt;=H46,H47-H46,H47-H45)</f>
        <v>#REF!</v>
      </c>
      <c r="I48" s="69" t="e">
        <f t="shared" ref="I48" si="29">IF(I45&gt;=I46,I47-I46,I47-I45)</f>
        <v>#REF!</v>
      </c>
      <c r="J48" s="69" t="e">
        <f t="shared" ref="J48" si="30">IF(J45&gt;=J46,J47-J46,J47-J45)</f>
        <v>#REF!</v>
      </c>
      <c r="K48" s="69" t="e">
        <f t="shared" ref="K48" si="31">IF(K45&gt;=K46,K47-K46,K47-K45)</f>
        <v>#REF!</v>
      </c>
      <c r="L48" s="69" t="e">
        <f t="shared" ref="L48" si="32">IF(L45&gt;=L46,L47-L46,L47-L45)</f>
        <v>#REF!</v>
      </c>
      <c r="M48" s="69" t="e">
        <f t="shared" ref="M48" si="33">IF(M45&gt;=M46,M47-M46,M47-M45)</f>
        <v>#REF!</v>
      </c>
      <c r="N48" s="69" t="e">
        <f t="shared" ref="N48" si="34">IF(N45&gt;=N46,N47-N46,N47-N45)</f>
        <v>#REF!</v>
      </c>
      <c r="O48" s="69" t="e">
        <f t="shared" ref="O48" si="35">IF(O45&gt;=O46,O47-O46,O47-O45)</f>
        <v>#REF!</v>
      </c>
      <c r="P48" s="69" t="e">
        <f t="shared" ref="P48" si="36">IF(P45&gt;=P46,P47-P46,P47-P45)</f>
        <v>#REF!</v>
      </c>
      <c r="Q48" s="69" t="e">
        <f t="shared" ref="Q48" si="37">IF(Q45&gt;=Q46,Q47-Q46,Q47-Q45)</f>
        <v>#REF!</v>
      </c>
      <c r="R48" s="361"/>
      <c r="S48" s="361"/>
      <c r="T48" s="361"/>
      <c r="U48" s="361"/>
    </row>
    <row r="49" spans="1:21" s="280" customFormat="1" ht="15" x14ac:dyDescent="0.25">
      <c r="A49" s="85" t="s">
        <v>346</v>
      </c>
      <c r="B49" s="85"/>
      <c r="C49" s="85"/>
      <c r="D49" s="287"/>
      <c r="E49" s="291" t="e">
        <f t="shared" ref="E49:E50" si="38">SUM(F49:Q49)</f>
        <v>#REF!</v>
      </c>
      <c r="F49" s="69" t="e">
        <f t="shared" ref="F49:Q49" si="39">IF(F45-F46&lt;0,0,F45-F46)</f>
        <v>#REF!</v>
      </c>
      <c r="G49" s="69" t="e">
        <f t="shared" si="39"/>
        <v>#REF!</v>
      </c>
      <c r="H49" s="69" t="e">
        <f t="shared" si="39"/>
        <v>#REF!</v>
      </c>
      <c r="I49" s="69" t="e">
        <f t="shared" si="39"/>
        <v>#REF!</v>
      </c>
      <c r="J49" s="69" t="e">
        <f t="shared" si="39"/>
        <v>#REF!</v>
      </c>
      <c r="K49" s="69" t="e">
        <f t="shared" si="39"/>
        <v>#REF!</v>
      </c>
      <c r="L49" s="69" t="e">
        <f t="shared" si="39"/>
        <v>#REF!</v>
      </c>
      <c r="M49" s="69" t="e">
        <f t="shared" si="39"/>
        <v>#REF!</v>
      </c>
      <c r="N49" s="69" t="e">
        <f t="shared" si="39"/>
        <v>#REF!</v>
      </c>
      <c r="O49" s="69" t="e">
        <f t="shared" si="39"/>
        <v>#REF!</v>
      </c>
      <c r="P49" s="69" t="e">
        <f t="shared" si="39"/>
        <v>#REF!</v>
      </c>
      <c r="Q49" s="69" t="e">
        <f t="shared" si="39"/>
        <v>#REF!</v>
      </c>
      <c r="R49" s="361"/>
      <c r="S49" s="361"/>
      <c r="T49" s="361"/>
      <c r="U49" s="361"/>
    </row>
    <row r="50" spans="1:21" s="280" customFormat="1" ht="15" x14ac:dyDescent="0.25">
      <c r="A50" s="279" t="s">
        <v>574</v>
      </c>
      <c r="B50" s="279"/>
      <c r="C50" s="279"/>
      <c r="D50" s="287"/>
      <c r="E50" s="291" t="e">
        <f t="shared" si="38"/>
        <v>#REF!</v>
      </c>
      <c r="F50" s="69" t="e">
        <f t="shared" ref="F50:Q50" si="40">IF(F45&gt;=F46,F46,F45)</f>
        <v>#REF!</v>
      </c>
      <c r="G50" s="69" t="e">
        <f t="shared" si="40"/>
        <v>#REF!</v>
      </c>
      <c r="H50" s="69" t="e">
        <f t="shared" si="40"/>
        <v>#REF!</v>
      </c>
      <c r="I50" s="69" t="e">
        <f t="shared" si="40"/>
        <v>#REF!</v>
      </c>
      <c r="J50" s="69" t="e">
        <f t="shared" si="40"/>
        <v>#REF!</v>
      </c>
      <c r="K50" s="69" t="e">
        <f t="shared" si="40"/>
        <v>#REF!</v>
      </c>
      <c r="L50" s="69" t="e">
        <f t="shared" si="40"/>
        <v>#REF!</v>
      </c>
      <c r="M50" s="69" t="e">
        <f t="shared" si="40"/>
        <v>#REF!</v>
      </c>
      <c r="N50" s="69" t="e">
        <f t="shared" si="40"/>
        <v>#REF!</v>
      </c>
      <c r="O50" s="69" t="e">
        <f t="shared" si="40"/>
        <v>#REF!</v>
      </c>
      <c r="P50" s="69" t="e">
        <f t="shared" si="40"/>
        <v>#REF!</v>
      </c>
      <c r="Q50" s="69" t="e">
        <f t="shared" si="40"/>
        <v>#REF!</v>
      </c>
      <c r="R50" s="361"/>
      <c r="S50" s="361"/>
      <c r="T50" s="361"/>
      <c r="U50" s="361"/>
    </row>
    <row r="53" spans="1:21" s="280" customFormat="1" x14ac:dyDescent="0.2">
      <c r="A53" s="282"/>
      <c r="B53" s="282"/>
      <c r="C53" s="282"/>
      <c r="D53" s="282"/>
      <c r="E53" s="282"/>
      <c r="F53" s="282"/>
      <c r="G53" s="282"/>
      <c r="H53" s="282"/>
      <c r="I53" s="282"/>
      <c r="J53" s="282"/>
      <c r="K53" s="282"/>
      <c r="L53" s="282"/>
      <c r="M53" s="282"/>
      <c r="N53" s="282"/>
      <c r="O53" s="282"/>
      <c r="P53" s="282"/>
      <c r="Q53" s="282"/>
      <c r="R53" s="282"/>
      <c r="S53" s="361"/>
      <c r="T53" s="361"/>
      <c r="U53" s="361"/>
    </row>
    <row r="57" spans="1:21" s="280" customFormat="1" ht="20.25" x14ac:dyDescent="0.3">
      <c r="A57" s="283" t="str">
        <f>'1. Building Information'!B155</f>
        <v xml:space="preserve">SITE 3:  -- </v>
      </c>
      <c r="B57" s="361"/>
      <c r="C57" s="361"/>
      <c r="D57" s="361"/>
      <c r="E57" s="361"/>
      <c r="F57" s="361"/>
      <c r="G57" s="361"/>
      <c r="H57" s="361"/>
      <c r="I57" s="361"/>
      <c r="J57" s="361"/>
      <c r="K57" s="361"/>
      <c r="L57" s="361"/>
      <c r="M57" s="361"/>
      <c r="N57" s="361"/>
      <c r="O57" s="361"/>
      <c r="P57" s="361"/>
      <c r="Q57" s="361"/>
      <c r="R57" s="361"/>
      <c r="S57" s="361"/>
      <c r="T57" s="361"/>
      <c r="U57" s="361"/>
    </row>
    <row r="58" spans="1:21" s="280" customFormat="1" ht="15" x14ac:dyDescent="0.25">
      <c r="A58" s="85" t="s">
        <v>275</v>
      </c>
      <c r="B58" s="85" t="s">
        <v>276</v>
      </c>
      <c r="C58" s="85" t="s">
        <v>277</v>
      </c>
      <c r="D58" s="284"/>
      <c r="E58" s="154" t="s">
        <v>20</v>
      </c>
      <c r="F58" s="85" t="s">
        <v>28</v>
      </c>
      <c r="G58" s="85" t="s">
        <v>29</v>
      </c>
      <c r="H58" s="85" t="s">
        <v>30</v>
      </c>
      <c r="I58" s="85" t="s">
        <v>31</v>
      </c>
      <c r="J58" s="85" t="s">
        <v>32</v>
      </c>
      <c r="K58" s="85" t="s">
        <v>33</v>
      </c>
      <c r="L58" s="85" t="s">
        <v>8</v>
      </c>
      <c r="M58" s="85" t="s">
        <v>9</v>
      </c>
      <c r="N58" s="85" t="s">
        <v>0</v>
      </c>
      <c r="O58" s="85" t="s">
        <v>2</v>
      </c>
      <c r="P58" s="85" t="s">
        <v>3</v>
      </c>
      <c r="Q58" s="85" t="s">
        <v>4</v>
      </c>
      <c r="R58" s="361"/>
      <c r="S58" s="361"/>
      <c r="T58" s="361"/>
      <c r="U58" s="361"/>
    </row>
    <row r="59" spans="1:21" s="280" customFormat="1" ht="15" x14ac:dyDescent="0.25">
      <c r="A59" s="118" t="s">
        <v>132</v>
      </c>
      <c r="B59" s="119" t="e">
        <f>'7. Project Definition'!#REF!</f>
        <v>#REF!</v>
      </c>
      <c r="C59" s="118"/>
      <c r="D59" s="285"/>
      <c r="E59" s="22" t="e">
        <f t="shared" ref="E59:E64" si="41">SUM(F59:Q59)</f>
        <v>#REF!</v>
      </c>
      <c r="F59" s="119" t="e">
        <f>IF('7. Project Definition'!#REF!="Yes",'3. Indoor Non-Potable Supply'!#REF!,0)</f>
        <v>#REF!</v>
      </c>
      <c r="G59" s="119" t="e">
        <f>IF('7. Project Definition'!#REF!="Yes",'3. Indoor Non-Potable Supply'!#REF!,0)</f>
        <v>#REF!</v>
      </c>
      <c r="H59" s="119" t="e">
        <f>IF('7. Project Definition'!#REF!="Yes",'3. Indoor Non-Potable Supply'!#REF!,0)</f>
        <v>#REF!</v>
      </c>
      <c r="I59" s="119" t="e">
        <f>IF('7. Project Definition'!#REF!="Yes",'3. Indoor Non-Potable Supply'!#REF!,0)</f>
        <v>#REF!</v>
      </c>
      <c r="J59" s="119" t="e">
        <f>IF('7. Project Definition'!#REF!="Yes",'3. Indoor Non-Potable Supply'!#REF!,0)</f>
        <v>#REF!</v>
      </c>
      <c r="K59" s="119" t="e">
        <f>IF('7. Project Definition'!#REF!="Yes",'3. Indoor Non-Potable Supply'!#REF!,0)</f>
        <v>#REF!</v>
      </c>
      <c r="L59" s="119" t="e">
        <f>IF('7. Project Definition'!#REF!="Yes",'3. Indoor Non-Potable Supply'!#REF!,0)</f>
        <v>#REF!</v>
      </c>
      <c r="M59" s="119" t="e">
        <f>IF('7. Project Definition'!#REF!="Yes",'3. Indoor Non-Potable Supply'!#REF!,0)</f>
        <v>#REF!</v>
      </c>
      <c r="N59" s="119" t="e">
        <f>IF('7. Project Definition'!#REF!="Yes",'3. Indoor Non-Potable Supply'!#REF!,0)</f>
        <v>#REF!</v>
      </c>
      <c r="O59" s="119" t="e">
        <f>IF('7. Project Definition'!#REF!="Yes",'3. Indoor Non-Potable Supply'!#REF!,0)</f>
        <v>#REF!</v>
      </c>
      <c r="P59" s="119" t="e">
        <f>IF('7. Project Definition'!#REF!="Yes",'3. Indoor Non-Potable Supply'!#REF!,0)</f>
        <v>#REF!</v>
      </c>
      <c r="Q59" s="119" t="e">
        <f>IF('7. Project Definition'!#REF!="Yes",'3. Indoor Non-Potable Supply'!#REF!,0)</f>
        <v>#REF!</v>
      </c>
      <c r="R59" s="361"/>
      <c r="S59" s="361"/>
      <c r="T59" s="361"/>
      <c r="U59" s="361"/>
    </row>
    <row r="60" spans="1:21" s="280" customFormat="1" ht="15" x14ac:dyDescent="0.25">
      <c r="A60" s="118" t="s">
        <v>106</v>
      </c>
      <c r="B60" s="119">
        <f>'7. Project Definition'!H119</f>
        <v>0</v>
      </c>
      <c r="C60" s="118"/>
      <c r="D60" s="285"/>
      <c r="E60" s="22">
        <f t="shared" si="41"/>
        <v>0</v>
      </c>
      <c r="F60" s="119">
        <f>$B$60/12</f>
        <v>0</v>
      </c>
      <c r="G60" s="119">
        <f t="shared" ref="G60:Q60" si="42">$B$60/12</f>
        <v>0</v>
      </c>
      <c r="H60" s="119">
        <f t="shared" si="42"/>
        <v>0</v>
      </c>
      <c r="I60" s="119">
        <f t="shared" si="42"/>
        <v>0</v>
      </c>
      <c r="J60" s="119">
        <f t="shared" si="42"/>
        <v>0</v>
      </c>
      <c r="K60" s="119">
        <f t="shared" si="42"/>
        <v>0</v>
      </c>
      <c r="L60" s="119">
        <f t="shared" si="42"/>
        <v>0</v>
      </c>
      <c r="M60" s="119">
        <f t="shared" si="42"/>
        <v>0</v>
      </c>
      <c r="N60" s="119">
        <f t="shared" si="42"/>
        <v>0</v>
      </c>
      <c r="O60" s="119">
        <f t="shared" si="42"/>
        <v>0</v>
      </c>
      <c r="P60" s="119">
        <f t="shared" si="42"/>
        <v>0</v>
      </c>
      <c r="Q60" s="119">
        <f t="shared" si="42"/>
        <v>0</v>
      </c>
      <c r="R60" s="361"/>
      <c r="S60" s="361"/>
      <c r="T60" s="361"/>
      <c r="U60" s="361"/>
    </row>
    <row r="61" spans="1:21" s="280" customFormat="1" ht="15" x14ac:dyDescent="0.25">
      <c r="A61" s="118" t="s">
        <v>188</v>
      </c>
      <c r="B61" s="119" t="e">
        <f>E61</f>
        <v>#REF!</v>
      </c>
      <c r="C61" s="118"/>
      <c r="D61" s="285"/>
      <c r="E61" s="22" t="e">
        <f>IF(SUM(F61:Q61)=Rainwater!#REF!, SUM(F61:Q61), 0)</f>
        <v>#REF!</v>
      </c>
      <c r="F61" s="119" t="e">
        <f>IF('7. Project Definition'!$G$131="Yes",Rainwater!#REF!,0)</f>
        <v>#REF!</v>
      </c>
      <c r="G61" s="119" t="e">
        <f>IF('7. Project Definition'!$G$131="Yes",Rainwater!#REF!,0)</f>
        <v>#REF!</v>
      </c>
      <c r="H61" s="119" t="e">
        <f>IF('7. Project Definition'!$G$131="Yes",Rainwater!#REF!,0)</f>
        <v>#REF!</v>
      </c>
      <c r="I61" s="119" t="e">
        <f>IF('7. Project Definition'!$G$131="Yes",Rainwater!#REF!,0)</f>
        <v>#REF!</v>
      </c>
      <c r="J61" s="119" t="e">
        <f>IF('7. Project Definition'!$G$131="Yes",Rainwater!#REF!,0)</f>
        <v>#REF!</v>
      </c>
      <c r="K61" s="119" t="e">
        <f>IF('7. Project Definition'!$G$131="Yes",Rainwater!#REF!,0)</f>
        <v>#REF!</v>
      </c>
      <c r="L61" s="119" t="e">
        <f>IF('7. Project Definition'!$G$131="Yes",Rainwater!#REF!,0)</f>
        <v>#REF!</v>
      </c>
      <c r="M61" s="119" t="e">
        <f>IF('7. Project Definition'!$G$131="Yes",Rainwater!#REF!,0)</f>
        <v>#REF!</v>
      </c>
      <c r="N61" s="119" t="e">
        <f>IF('7. Project Definition'!$G$131="Yes",Rainwater!#REF!,0)</f>
        <v>#REF!</v>
      </c>
      <c r="O61" s="119" t="e">
        <f>IF('7. Project Definition'!$G$131="Yes",Rainwater!#REF!,0)</f>
        <v>#REF!</v>
      </c>
      <c r="P61" s="119" t="e">
        <f>IF('7. Project Definition'!$G$131="Yes",Rainwater!#REF!,0)</f>
        <v>#REF!</v>
      </c>
      <c r="Q61" s="119" t="e">
        <f>IF('7. Project Definition'!$G$131="Yes",Rainwater!#REF!,0)</f>
        <v>#REF!</v>
      </c>
      <c r="R61" s="361"/>
      <c r="S61" s="361"/>
      <c r="T61" s="361"/>
      <c r="U61" s="361"/>
    </row>
    <row r="62" spans="1:21" s="280" customFormat="1" ht="15" x14ac:dyDescent="0.25">
      <c r="A62" s="118" t="s">
        <v>189</v>
      </c>
      <c r="B62" s="119" t="e">
        <f>E62</f>
        <v>#REF!</v>
      </c>
      <c r="C62" s="118"/>
      <c r="D62" s="285"/>
      <c r="E62" s="22" t="e">
        <f>IF(SUM(F62:Q62)=#REF!, SUM(F62:Q62), 0)</f>
        <v>#REF!</v>
      </c>
      <c r="F62" s="119" t="e">
        <f>#REF!</f>
        <v>#REF!</v>
      </c>
      <c r="G62" s="119" t="e">
        <f>#REF!</f>
        <v>#REF!</v>
      </c>
      <c r="H62" s="119" t="e">
        <f>#REF!</f>
        <v>#REF!</v>
      </c>
      <c r="I62" s="119" t="e">
        <f>#REF!</f>
        <v>#REF!</v>
      </c>
      <c r="J62" s="119" t="e">
        <f>#REF!</f>
        <v>#REF!</v>
      </c>
      <c r="K62" s="119" t="e">
        <f>#REF!</f>
        <v>#REF!</v>
      </c>
      <c r="L62" s="119" t="e">
        <f>#REF!</f>
        <v>#REF!</v>
      </c>
      <c r="M62" s="119" t="e">
        <f>#REF!</f>
        <v>#REF!</v>
      </c>
      <c r="N62" s="119" t="e">
        <f>#REF!</f>
        <v>#REF!</v>
      </c>
      <c r="O62" s="119" t="e">
        <f>#REF!</f>
        <v>#REF!</v>
      </c>
      <c r="P62" s="119" t="e">
        <f>#REF!</f>
        <v>#REF!</v>
      </c>
      <c r="Q62" s="119" t="e">
        <f>#REF!</f>
        <v>#REF!</v>
      </c>
      <c r="R62" s="361"/>
      <c r="S62" s="361"/>
      <c r="T62" s="361"/>
      <c r="U62" s="361"/>
    </row>
    <row r="63" spans="1:21" s="280" customFormat="1" ht="15" x14ac:dyDescent="0.25">
      <c r="A63" s="118" t="s">
        <v>131</v>
      </c>
      <c r="B63" s="119">
        <f>'7. Project Definition'!H120</f>
        <v>0</v>
      </c>
      <c r="C63" s="118"/>
      <c r="D63" s="285"/>
      <c r="E63" s="22">
        <f t="shared" si="41"/>
        <v>0</v>
      </c>
      <c r="F63" s="119">
        <f>$B$63/12</f>
        <v>0</v>
      </c>
      <c r="G63" s="119">
        <f t="shared" ref="G63:Q63" si="43">$B$63/12</f>
        <v>0</v>
      </c>
      <c r="H63" s="119">
        <f t="shared" si="43"/>
        <v>0</v>
      </c>
      <c r="I63" s="119">
        <f t="shared" si="43"/>
        <v>0</v>
      </c>
      <c r="J63" s="119">
        <f t="shared" si="43"/>
        <v>0</v>
      </c>
      <c r="K63" s="119">
        <f t="shared" si="43"/>
        <v>0</v>
      </c>
      <c r="L63" s="119">
        <f t="shared" si="43"/>
        <v>0</v>
      </c>
      <c r="M63" s="119">
        <f t="shared" si="43"/>
        <v>0</v>
      </c>
      <c r="N63" s="119">
        <f t="shared" si="43"/>
        <v>0</v>
      </c>
      <c r="O63" s="119">
        <f t="shared" si="43"/>
        <v>0</v>
      </c>
      <c r="P63" s="119">
        <f t="shared" si="43"/>
        <v>0</v>
      </c>
      <c r="Q63" s="119">
        <f t="shared" si="43"/>
        <v>0</v>
      </c>
      <c r="R63" s="361"/>
      <c r="S63" s="361"/>
      <c r="T63" s="361"/>
      <c r="U63" s="361"/>
    </row>
    <row r="64" spans="1:21" s="280" customFormat="1" ht="15.75" thickBot="1" x14ac:dyDescent="0.3">
      <c r="A64" s="225" t="s">
        <v>532</v>
      </c>
      <c r="B64" s="226">
        <f>'7. Project Definition'!H122</f>
        <v>0</v>
      </c>
      <c r="C64" s="225"/>
      <c r="D64" s="285"/>
      <c r="E64" s="227">
        <f t="shared" si="41"/>
        <v>0</v>
      </c>
      <c r="F64" s="226">
        <f>$B$64/12</f>
        <v>0</v>
      </c>
      <c r="G64" s="226">
        <f t="shared" ref="G64:Q64" si="44">$B$64/12</f>
        <v>0</v>
      </c>
      <c r="H64" s="226">
        <f t="shared" si="44"/>
        <v>0</v>
      </c>
      <c r="I64" s="226">
        <f t="shared" si="44"/>
        <v>0</v>
      </c>
      <c r="J64" s="226">
        <f t="shared" si="44"/>
        <v>0</v>
      </c>
      <c r="K64" s="226">
        <f t="shared" si="44"/>
        <v>0</v>
      </c>
      <c r="L64" s="226">
        <f t="shared" si="44"/>
        <v>0</v>
      </c>
      <c r="M64" s="226">
        <f t="shared" si="44"/>
        <v>0</v>
      </c>
      <c r="N64" s="226">
        <f t="shared" si="44"/>
        <v>0</v>
      </c>
      <c r="O64" s="226">
        <f t="shared" si="44"/>
        <v>0</v>
      </c>
      <c r="P64" s="226">
        <f t="shared" si="44"/>
        <v>0</v>
      </c>
      <c r="Q64" s="226">
        <f t="shared" si="44"/>
        <v>0</v>
      </c>
      <c r="R64" s="361"/>
      <c r="S64" s="361"/>
      <c r="T64" s="361"/>
      <c r="U64" s="361"/>
    </row>
    <row r="65" spans="1:21" s="280" customFormat="1" ht="15" x14ac:dyDescent="0.25">
      <c r="A65" s="223" t="s">
        <v>278</v>
      </c>
      <c r="B65" s="223"/>
      <c r="C65" s="224">
        <f>'7. Project Definition'!H26+'7. Project Definition'!H27+'7. Project Definition'!H31</f>
        <v>0</v>
      </c>
      <c r="D65" s="285"/>
      <c r="E65" s="224">
        <f t="shared" ref="E65:E70" si="45">SUM(F65:Q65)</f>
        <v>0</v>
      </c>
      <c r="F65" s="224">
        <f>$C$65/12</f>
        <v>0</v>
      </c>
      <c r="G65" s="224">
        <f t="shared" ref="G65:Q65" si="46">$C$65/12</f>
        <v>0</v>
      </c>
      <c r="H65" s="224">
        <f t="shared" si="46"/>
        <v>0</v>
      </c>
      <c r="I65" s="224">
        <f t="shared" si="46"/>
        <v>0</v>
      </c>
      <c r="J65" s="224">
        <f t="shared" si="46"/>
        <v>0</v>
      </c>
      <c r="K65" s="224">
        <f t="shared" si="46"/>
        <v>0</v>
      </c>
      <c r="L65" s="224">
        <f t="shared" si="46"/>
        <v>0</v>
      </c>
      <c r="M65" s="224">
        <f t="shared" si="46"/>
        <v>0</v>
      </c>
      <c r="N65" s="224">
        <f t="shared" si="46"/>
        <v>0</v>
      </c>
      <c r="O65" s="224">
        <f t="shared" si="46"/>
        <v>0</v>
      </c>
      <c r="P65" s="224">
        <f t="shared" si="46"/>
        <v>0</v>
      </c>
      <c r="Q65" s="224">
        <f t="shared" si="46"/>
        <v>0</v>
      </c>
      <c r="R65" s="361"/>
      <c r="S65" s="361"/>
      <c r="T65" s="361"/>
      <c r="U65" s="361"/>
    </row>
    <row r="66" spans="1:21" s="280" customFormat="1" ht="15" x14ac:dyDescent="0.25">
      <c r="A66" s="120" t="s">
        <v>254</v>
      </c>
      <c r="B66" s="120"/>
      <c r="C66" s="121">
        <f>'7. Project Definition'!H47</f>
        <v>0</v>
      </c>
      <c r="D66" s="285"/>
      <c r="E66" s="224">
        <f t="shared" si="45"/>
        <v>0</v>
      </c>
      <c r="F66" s="121">
        <f>IF('7. Project Definition'!$G$47="Yes",'4. Outdoor Water Demand'!C94,0)</f>
        <v>0</v>
      </c>
      <c r="G66" s="121">
        <f>IF('7. Project Definition'!$G$47="Yes",'4. Outdoor Water Demand'!D94,0)</f>
        <v>0</v>
      </c>
      <c r="H66" s="121">
        <f>IF('7. Project Definition'!$G$47="Yes",'4. Outdoor Water Demand'!E94,0)</f>
        <v>0</v>
      </c>
      <c r="I66" s="121">
        <f>IF('7. Project Definition'!$G$47="Yes",'4. Outdoor Water Demand'!F94,0)</f>
        <v>0</v>
      </c>
      <c r="J66" s="121">
        <f>IF('7. Project Definition'!$G$47="Yes",'4. Outdoor Water Demand'!G94,0)</f>
        <v>0</v>
      </c>
      <c r="K66" s="121">
        <f>IF('7. Project Definition'!$G$47="Yes",'4. Outdoor Water Demand'!H94,0)</f>
        <v>0</v>
      </c>
      <c r="L66" s="121">
        <f>IF('7. Project Definition'!$G$47="Yes",'4. Outdoor Water Demand'!I94,0)</f>
        <v>0</v>
      </c>
      <c r="M66" s="121">
        <f>IF('7. Project Definition'!$G$47="Yes",'4. Outdoor Water Demand'!J94,0)</f>
        <v>0</v>
      </c>
      <c r="N66" s="121">
        <f>IF('7. Project Definition'!$G$47="Yes",'4. Outdoor Water Demand'!K94,0)</f>
        <v>0</v>
      </c>
      <c r="O66" s="121">
        <f>IF('7. Project Definition'!$G$47="Yes",'4. Outdoor Water Demand'!L94,0)</f>
        <v>0</v>
      </c>
      <c r="P66" s="121">
        <f>IF('7. Project Definition'!$G$47="Yes",'4. Outdoor Water Demand'!M94,0)</f>
        <v>0</v>
      </c>
      <c r="Q66" s="121">
        <f>IF('7. Project Definition'!$G$47="Yes",'4. Outdoor Water Demand'!N94,0)</f>
        <v>0</v>
      </c>
      <c r="R66" s="361"/>
      <c r="S66" s="361"/>
      <c r="T66" s="361"/>
      <c r="U66" s="361"/>
    </row>
    <row r="67" spans="1:21" s="280" customFormat="1" ht="15" x14ac:dyDescent="0.25">
      <c r="A67" s="120" t="s">
        <v>137</v>
      </c>
      <c r="B67" s="120"/>
      <c r="C67" s="121">
        <f>'7. Project Definition'!H35</f>
        <v>0</v>
      </c>
      <c r="D67" s="285"/>
      <c r="E67" s="224">
        <f t="shared" si="45"/>
        <v>0</v>
      </c>
      <c r="F67" s="121">
        <f>IF('7. Project Definition'!$G$35="Yes",'2. Indoor Water Demand'!H136,0)</f>
        <v>0</v>
      </c>
      <c r="G67" s="121">
        <f>IF('7. Project Definition'!$G$35="Yes",'2. Indoor Water Demand'!I136,0)</f>
        <v>0</v>
      </c>
      <c r="H67" s="121">
        <f>IF('7. Project Definition'!$G$35="Yes",'2. Indoor Water Demand'!J136,0)</f>
        <v>0</v>
      </c>
      <c r="I67" s="121">
        <f>IF('7. Project Definition'!$G$35="Yes",'2. Indoor Water Demand'!K136,0)</f>
        <v>0</v>
      </c>
      <c r="J67" s="121">
        <f>IF('7. Project Definition'!$G$35="Yes",'2. Indoor Water Demand'!L136,0)</f>
        <v>0</v>
      </c>
      <c r="K67" s="121">
        <f>IF('7. Project Definition'!$G$35="Yes",'2. Indoor Water Demand'!M136,0)</f>
        <v>0</v>
      </c>
      <c r="L67" s="121">
        <f>IF('7. Project Definition'!$G$35="Yes",'2. Indoor Water Demand'!N136,0)</f>
        <v>0</v>
      </c>
      <c r="M67" s="121">
        <f>IF('7. Project Definition'!$G$35="Yes",'2. Indoor Water Demand'!O136,0)</f>
        <v>0</v>
      </c>
      <c r="N67" s="121">
        <f>IF('7. Project Definition'!$G$35="Yes",'2. Indoor Water Demand'!P136,0)</f>
        <v>0</v>
      </c>
      <c r="O67" s="121">
        <f>IF('7. Project Definition'!$G$35="Yes",'2. Indoor Water Demand'!Q136,0)</f>
        <v>0</v>
      </c>
      <c r="P67" s="121">
        <f>IF('7. Project Definition'!$G$35="Yes",'2. Indoor Water Demand'!R136,0)</f>
        <v>0</v>
      </c>
      <c r="Q67" s="121">
        <f>IF('7. Project Definition'!$G$35="Yes",'2. Indoor Water Demand'!S136,0)</f>
        <v>0</v>
      </c>
      <c r="R67" s="361"/>
      <c r="S67" s="361"/>
      <c r="T67" s="361"/>
      <c r="U67" s="361"/>
    </row>
    <row r="68" spans="1:21" s="280" customFormat="1" ht="15" x14ac:dyDescent="0.25">
      <c r="A68" s="120" t="s">
        <v>246</v>
      </c>
      <c r="B68" s="120"/>
      <c r="C68" s="121">
        <f>'7. Project Definition'!H38+'7. Project Definition'!H51</f>
        <v>0</v>
      </c>
      <c r="D68" s="285"/>
      <c r="E68" s="224">
        <f t="shared" si="45"/>
        <v>0</v>
      </c>
      <c r="F68" s="121">
        <f>$C$68/12</f>
        <v>0</v>
      </c>
      <c r="G68" s="121">
        <f t="shared" ref="G68:Q68" si="47">$C$68/12</f>
        <v>0</v>
      </c>
      <c r="H68" s="121">
        <f t="shared" si="47"/>
        <v>0</v>
      </c>
      <c r="I68" s="121">
        <f t="shared" si="47"/>
        <v>0</v>
      </c>
      <c r="J68" s="121">
        <f t="shared" si="47"/>
        <v>0</v>
      </c>
      <c r="K68" s="121">
        <f t="shared" si="47"/>
        <v>0</v>
      </c>
      <c r="L68" s="121">
        <f t="shared" si="47"/>
        <v>0</v>
      </c>
      <c r="M68" s="121">
        <f t="shared" si="47"/>
        <v>0</v>
      </c>
      <c r="N68" s="121">
        <f t="shared" si="47"/>
        <v>0</v>
      </c>
      <c r="O68" s="121">
        <f t="shared" si="47"/>
        <v>0</v>
      </c>
      <c r="P68" s="121">
        <f t="shared" si="47"/>
        <v>0</v>
      </c>
      <c r="Q68" s="121">
        <f t="shared" si="47"/>
        <v>0</v>
      </c>
      <c r="R68" s="361"/>
      <c r="S68" s="361"/>
      <c r="T68" s="361"/>
      <c r="U68" s="361"/>
    </row>
    <row r="69" spans="1:21" s="280" customFormat="1" ht="15" x14ac:dyDescent="0.25">
      <c r="A69" s="120" t="s">
        <v>124</v>
      </c>
      <c r="B69" s="120"/>
      <c r="C69" s="121">
        <f>'7. Project Definition'!H39</f>
        <v>0</v>
      </c>
      <c r="D69" s="285"/>
      <c r="E69" s="224">
        <f t="shared" si="45"/>
        <v>0</v>
      </c>
      <c r="F69" s="121">
        <f>$C$69/12</f>
        <v>0</v>
      </c>
      <c r="G69" s="121">
        <f t="shared" ref="G69:P69" si="48">$C$69/12</f>
        <v>0</v>
      </c>
      <c r="H69" s="121">
        <f t="shared" si="48"/>
        <v>0</v>
      </c>
      <c r="I69" s="121">
        <f t="shared" si="48"/>
        <v>0</v>
      </c>
      <c r="J69" s="121">
        <f t="shared" si="48"/>
        <v>0</v>
      </c>
      <c r="K69" s="121">
        <f t="shared" si="48"/>
        <v>0</v>
      </c>
      <c r="L69" s="121">
        <f t="shared" si="48"/>
        <v>0</v>
      </c>
      <c r="M69" s="121">
        <f t="shared" si="48"/>
        <v>0</v>
      </c>
      <c r="N69" s="121">
        <f t="shared" si="48"/>
        <v>0</v>
      </c>
      <c r="O69" s="121">
        <f t="shared" si="48"/>
        <v>0</v>
      </c>
      <c r="P69" s="121">
        <f t="shared" si="48"/>
        <v>0</v>
      </c>
      <c r="Q69" s="121">
        <f>$C$69/12</f>
        <v>0</v>
      </c>
      <c r="R69" s="361"/>
      <c r="S69" s="361"/>
      <c r="T69" s="361"/>
      <c r="U69" s="361"/>
    </row>
    <row r="70" spans="1:21" s="280" customFormat="1" ht="15" x14ac:dyDescent="0.25">
      <c r="A70" s="120" t="s">
        <v>539</v>
      </c>
      <c r="B70" s="120"/>
      <c r="C70" s="121">
        <f>'7. Project Definition'!H40+'7. Project Definition'!H52</f>
        <v>0</v>
      </c>
      <c r="D70" s="285"/>
      <c r="E70" s="224">
        <f t="shared" si="45"/>
        <v>0</v>
      </c>
      <c r="F70" s="121">
        <f>$C$70/12</f>
        <v>0</v>
      </c>
      <c r="G70" s="121">
        <f t="shared" ref="G70:Q70" si="49">$C$70/12</f>
        <v>0</v>
      </c>
      <c r="H70" s="121">
        <f t="shared" si="49"/>
        <v>0</v>
      </c>
      <c r="I70" s="121">
        <f t="shared" si="49"/>
        <v>0</v>
      </c>
      <c r="J70" s="121">
        <f t="shared" si="49"/>
        <v>0</v>
      </c>
      <c r="K70" s="121">
        <f t="shared" si="49"/>
        <v>0</v>
      </c>
      <c r="L70" s="121">
        <f t="shared" si="49"/>
        <v>0</v>
      </c>
      <c r="M70" s="121">
        <f t="shared" si="49"/>
        <v>0</v>
      </c>
      <c r="N70" s="121">
        <f t="shared" si="49"/>
        <v>0</v>
      </c>
      <c r="O70" s="121">
        <f t="shared" si="49"/>
        <v>0</v>
      </c>
      <c r="P70" s="121">
        <f t="shared" si="49"/>
        <v>0</v>
      </c>
      <c r="Q70" s="121">
        <f t="shared" si="49"/>
        <v>0</v>
      </c>
      <c r="R70" s="361"/>
      <c r="S70" s="361"/>
      <c r="T70" s="361"/>
      <c r="U70" s="361"/>
    </row>
    <row r="71" spans="1:21" s="280" customFormat="1" ht="15" x14ac:dyDescent="0.25">
      <c r="A71" s="153"/>
      <c r="B71" s="153"/>
      <c r="C71" s="153"/>
      <c r="D71" s="284"/>
      <c r="E71" s="153"/>
      <c r="F71" s="153"/>
      <c r="G71" s="153"/>
      <c r="H71" s="153"/>
      <c r="I71" s="153"/>
      <c r="J71" s="153"/>
      <c r="K71" s="153"/>
      <c r="L71" s="153"/>
      <c r="M71" s="153"/>
      <c r="N71" s="153"/>
      <c r="O71" s="153"/>
      <c r="P71" s="153"/>
      <c r="Q71" s="153"/>
      <c r="R71" s="361"/>
      <c r="S71" s="361"/>
      <c r="T71" s="361"/>
      <c r="U71" s="361"/>
    </row>
    <row r="72" spans="1:21" s="280" customFormat="1" ht="15" x14ac:dyDescent="0.25">
      <c r="A72" s="85" t="s">
        <v>275</v>
      </c>
      <c r="B72" s="85" t="s">
        <v>276</v>
      </c>
      <c r="C72" s="85" t="s">
        <v>277</v>
      </c>
      <c r="D72" s="284"/>
      <c r="E72" s="154" t="s">
        <v>20</v>
      </c>
      <c r="F72" s="85" t="s">
        <v>28</v>
      </c>
      <c r="G72" s="85" t="s">
        <v>29</v>
      </c>
      <c r="H72" s="85" t="s">
        <v>30</v>
      </c>
      <c r="I72" s="85" t="s">
        <v>31</v>
      </c>
      <c r="J72" s="85" t="s">
        <v>32</v>
      </c>
      <c r="K72" s="85" t="s">
        <v>33</v>
      </c>
      <c r="L72" s="85" t="s">
        <v>8</v>
      </c>
      <c r="M72" s="85" t="s">
        <v>9</v>
      </c>
      <c r="N72" s="85" t="s">
        <v>0</v>
      </c>
      <c r="O72" s="85" t="s">
        <v>2</v>
      </c>
      <c r="P72" s="85" t="s">
        <v>3</v>
      </c>
      <c r="Q72" s="85" t="s">
        <v>4</v>
      </c>
      <c r="R72" s="361"/>
      <c r="S72" s="361"/>
      <c r="T72" s="361"/>
      <c r="U72" s="361"/>
    </row>
    <row r="73" spans="1:21" s="280" customFormat="1" ht="15" x14ac:dyDescent="0.25">
      <c r="A73" s="118" t="s">
        <v>399</v>
      </c>
      <c r="B73" s="119"/>
      <c r="C73" s="118"/>
      <c r="D73" s="286"/>
      <c r="E73" s="290" t="e">
        <f>SUM(F73:Q73)</f>
        <v>#REF!</v>
      </c>
      <c r="F73" s="119" t="e">
        <f>SUM(F59:F64)</f>
        <v>#REF!</v>
      </c>
      <c r="G73" s="119" t="e">
        <f t="shared" ref="G73:Q73" si="50">SUM(G59:G64)</f>
        <v>#REF!</v>
      </c>
      <c r="H73" s="119" t="e">
        <f t="shared" si="50"/>
        <v>#REF!</v>
      </c>
      <c r="I73" s="119" t="e">
        <f t="shared" si="50"/>
        <v>#REF!</v>
      </c>
      <c r="J73" s="119" t="e">
        <f t="shared" si="50"/>
        <v>#REF!</v>
      </c>
      <c r="K73" s="119" t="e">
        <f t="shared" si="50"/>
        <v>#REF!</v>
      </c>
      <c r="L73" s="119" t="e">
        <f t="shared" si="50"/>
        <v>#REF!</v>
      </c>
      <c r="M73" s="119" t="e">
        <f t="shared" si="50"/>
        <v>#REF!</v>
      </c>
      <c r="N73" s="119" t="e">
        <f t="shared" si="50"/>
        <v>#REF!</v>
      </c>
      <c r="O73" s="119" t="e">
        <f t="shared" si="50"/>
        <v>#REF!</v>
      </c>
      <c r="P73" s="119" t="e">
        <f t="shared" si="50"/>
        <v>#REF!</v>
      </c>
      <c r="Q73" s="119" t="e">
        <f t="shared" si="50"/>
        <v>#REF!</v>
      </c>
      <c r="R73" s="361"/>
      <c r="S73" s="361"/>
      <c r="T73" s="361"/>
      <c r="U73" s="361"/>
    </row>
    <row r="74" spans="1:21" s="280" customFormat="1" ht="15" x14ac:dyDescent="0.25">
      <c r="A74" s="120" t="s">
        <v>400</v>
      </c>
      <c r="B74" s="120"/>
      <c r="C74" s="121">
        <f>'7. Project Definition'!H43+'7. Project Definition'!H55</f>
        <v>0</v>
      </c>
      <c r="D74" s="286"/>
      <c r="E74" s="228">
        <f>SUM(F74:Q74)</f>
        <v>0</v>
      </c>
      <c r="F74" s="121">
        <f>SUM(F65:F70)</f>
        <v>0</v>
      </c>
      <c r="G74" s="121">
        <f t="shared" ref="G74:Q74" si="51">SUM(G65:G70)</f>
        <v>0</v>
      </c>
      <c r="H74" s="121">
        <f t="shared" si="51"/>
        <v>0</v>
      </c>
      <c r="I74" s="121">
        <f t="shared" si="51"/>
        <v>0</v>
      </c>
      <c r="J74" s="121">
        <f t="shared" si="51"/>
        <v>0</v>
      </c>
      <c r="K74" s="121">
        <f t="shared" si="51"/>
        <v>0</v>
      </c>
      <c r="L74" s="121">
        <f t="shared" si="51"/>
        <v>0</v>
      </c>
      <c r="M74" s="121">
        <f t="shared" si="51"/>
        <v>0</v>
      </c>
      <c r="N74" s="121">
        <f t="shared" si="51"/>
        <v>0</v>
      </c>
      <c r="O74" s="121">
        <f t="shared" si="51"/>
        <v>0</v>
      </c>
      <c r="P74" s="121">
        <f t="shared" si="51"/>
        <v>0</v>
      </c>
      <c r="Q74" s="121">
        <f t="shared" si="51"/>
        <v>0</v>
      </c>
      <c r="R74" s="361"/>
      <c r="S74" s="361"/>
      <c r="T74" s="361"/>
      <c r="U74" s="361"/>
    </row>
    <row r="75" spans="1:21" s="280" customFormat="1" ht="15" x14ac:dyDescent="0.25">
      <c r="A75" s="120" t="s">
        <v>401</v>
      </c>
      <c r="B75" s="120"/>
      <c r="C75" s="121">
        <f>SUM('6. Building Potential Summary'!J22,'6. Building Potential Summary'!J31,'6. Building Potential Summary'!J34,'6. Building Potential Summary'!J39,'6. Building Potential Summary'!J44)</f>
        <v>0</v>
      </c>
      <c r="D75" s="286"/>
      <c r="E75" s="228">
        <f>SUM(F75:Q75)</f>
        <v>0</v>
      </c>
      <c r="F75" s="121">
        <f>(('6. Building Potential Summary'!$J$22+'6. Building Potential Summary'!$J$31)/12)+'2. Indoor Water Demand'!H136+'6. Building Potential Summary'!$J$39/12+'4. Outdoor Water Demand'!C94+(('6. Building Potential Summary'!$J$42+'6. Building Potential Summary'!$J$43)/12)</f>
        <v>0</v>
      </c>
      <c r="G75" s="121">
        <f>(('6. Building Potential Summary'!$J$22+'6. Building Potential Summary'!$J$31)/12)+'2. Indoor Water Demand'!I136+'6. Building Potential Summary'!$J$39/12+'4. Outdoor Water Demand'!D94+(('6. Building Potential Summary'!$J$42+'6. Building Potential Summary'!$J$43)/12)</f>
        <v>0</v>
      </c>
      <c r="H75" s="121">
        <f>(('6. Building Potential Summary'!$J$22+'6. Building Potential Summary'!$J$31)/12)+'2. Indoor Water Demand'!J136+'6. Building Potential Summary'!$J$39/12+'4. Outdoor Water Demand'!E94+(('6. Building Potential Summary'!$J$42+'6. Building Potential Summary'!$J$43)/12)</f>
        <v>0</v>
      </c>
      <c r="I75" s="121">
        <f>(('6. Building Potential Summary'!$J$22+'6. Building Potential Summary'!$J$31)/12)+'2. Indoor Water Demand'!K136+'6. Building Potential Summary'!$J$39/12+'4. Outdoor Water Demand'!F94+(('6. Building Potential Summary'!$J$42+'6. Building Potential Summary'!$J$43)/12)</f>
        <v>0</v>
      </c>
      <c r="J75" s="121">
        <f>(('6. Building Potential Summary'!$J$22+'6. Building Potential Summary'!$J$31)/12)+'2. Indoor Water Demand'!L136+'6. Building Potential Summary'!$J$39/12+'4. Outdoor Water Demand'!G94+(('6. Building Potential Summary'!$J$42+'6. Building Potential Summary'!$J$43)/12)</f>
        <v>0</v>
      </c>
      <c r="K75" s="121">
        <f>(('6. Building Potential Summary'!$J$22+'6. Building Potential Summary'!$J$31)/12)+'2. Indoor Water Demand'!M136+'6. Building Potential Summary'!$J$39/12+'4. Outdoor Water Demand'!H94+(('6. Building Potential Summary'!$J$42+'6. Building Potential Summary'!$J$43)/12)</f>
        <v>0</v>
      </c>
      <c r="L75" s="121">
        <f>(('6. Building Potential Summary'!$J$22+'6. Building Potential Summary'!$J$31)/12)+'2. Indoor Water Demand'!N136+'6. Building Potential Summary'!$J$39/12+'4. Outdoor Water Demand'!I94+(('6. Building Potential Summary'!$J$42+'6. Building Potential Summary'!$J$43)/12)</f>
        <v>0</v>
      </c>
      <c r="M75" s="121">
        <f>(('6. Building Potential Summary'!$J$22+'6. Building Potential Summary'!$J$31)/12)+'2. Indoor Water Demand'!O136+'6. Building Potential Summary'!$J$39/12+'4. Outdoor Water Demand'!J94+(('6. Building Potential Summary'!$J$42+'6. Building Potential Summary'!$J$43)/12)</f>
        <v>0</v>
      </c>
      <c r="N75" s="121">
        <f>(('6. Building Potential Summary'!$J$22+'6. Building Potential Summary'!$J$31)/12)+'2. Indoor Water Demand'!P136+'6. Building Potential Summary'!$J$39/12+'4. Outdoor Water Demand'!K94+(('6. Building Potential Summary'!$J$42+'6. Building Potential Summary'!$J$43)/12)</f>
        <v>0</v>
      </c>
      <c r="O75" s="121">
        <f>(('6. Building Potential Summary'!$J$22+'6. Building Potential Summary'!$J$31)/12)+'2. Indoor Water Demand'!Q136+'6. Building Potential Summary'!$J$39/12+'4. Outdoor Water Demand'!L94+(('6. Building Potential Summary'!$J$42+'6. Building Potential Summary'!$J$43)/12)</f>
        <v>0</v>
      </c>
      <c r="P75" s="121">
        <f>(('6. Building Potential Summary'!$J$22+'6. Building Potential Summary'!$J$31)/12)+'2. Indoor Water Demand'!R136+'6. Building Potential Summary'!$J$39/12+'4. Outdoor Water Demand'!M94+(('6. Building Potential Summary'!$J$42+'6. Building Potential Summary'!$J$43)/12)</f>
        <v>0</v>
      </c>
      <c r="Q75" s="121">
        <f>(('6. Building Potential Summary'!$J$22+'6. Building Potential Summary'!$J$31)/12)+'2. Indoor Water Demand'!S136+'6. Building Potential Summary'!$J$39/12+'4. Outdoor Water Demand'!N94+(('6. Building Potential Summary'!$J$42+'6. Building Potential Summary'!$J$43)/12)</f>
        <v>0</v>
      </c>
      <c r="R75" s="361"/>
      <c r="S75" s="361"/>
      <c r="T75" s="361"/>
      <c r="U75" s="361"/>
    </row>
    <row r="76" spans="1:21" s="280" customFormat="1" ht="45" x14ac:dyDescent="0.25">
      <c r="A76" s="44" t="s">
        <v>573</v>
      </c>
      <c r="B76" s="85"/>
      <c r="C76" s="85"/>
      <c r="D76" s="287"/>
      <c r="E76" s="291" t="e">
        <f>SUM(F76:Q76)</f>
        <v>#REF!</v>
      </c>
      <c r="F76" s="69" t="e">
        <f t="shared" ref="F76" si="52">IF(F73&gt;=F74,F75-F74,F75-F73)</f>
        <v>#REF!</v>
      </c>
      <c r="G76" s="69" t="e">
        <f t="shared" ref="G76" si="53">IF(G73&gt;=G74,G75-G74,G75-G73)</f>
        <v>#REF!</v>
      </c>
      <c r="H76" s="69" t="e">
        <f t="shared" ref="H76" si="54">IF(H73&gt;=H74,H75-H74,H75-H73)</f>
        <v>#REF!</v>
      </c>
      <c r="I76" s="69" t="e">
        <f t="shared" ref="I76" si="55">IF(I73&gt;=I74,I75-I74,I75-I73)</f>
        <v>#REF!</v>
      </c>
      <c r="J76" s="69" t="e">
        <f t="shared" ref="J76" si="56">IF(J73&gt;=J74,J75-J74,J75-J73)</f>
        <v>#REF!</v>
      </c>
      <c r="K76" s="69" t="e">
        <f t="shared" ref="K76" si="57">IF(K73&gt;=K74,K75-K74,K75-K73)</f>
        <v>#REF!</v>
      </c>
      <c r="L76" s="69" t="e">
        <f t="shared" ref="L76" si="58">IF(L73&gt;=L74,L75-L74,L75-L73)</f>
        <v>#REF!</v>
      </c>
      <c r="M76" s="69" t="e">
        <f t="shared" ref="M76" si="59">IF(M73&gt;=M74,M75-M74,M75-M73)</f>
        <v>#REF!</v>
      </c>
      <c r="N76" s="69" t="e">
        <f t="shared" ref="N76" si="60">IF(N73&gt;=N74,N75-N74,N75-N73)</f>
        <v>#REF!</v>
      </c>
      <c r="O76" s="69" t="e">
        <f t="shared" ref="O76" si="61">IF(O73&gt;=O74,O75-O74,O75-O73)</f>
        <v>#REF!</v>
      </c>
      <c r="P76" s="69" t="e">
        <f t="shared" ref="P76" si="62">IF(P73&gt;=P74,P75-P74,P75-P73)</f>
        <v>#REF!</v>
      </c>
      <c r="Q76" s="69" t="e">
        <f t="shared" ref="Q76" si="63">IF(Q73&gt;=Q74,Q75-Q74,Q75-Q73)</f>
        <v>#REF!</v>
      </c>
      <c r="R76" s="361"/>
      <c r="S76" s="361"/>
      <c r="T76" s="361"/>
      <c r="U76" s="361"/>
    </row>
    <row r="77" spans="1:21" s="280" customFormat="1" ht="15" x14ac:dyDescent="0.25">
      <c r="A77" s="85" t="s">
        <v>346</v>
      </c>
      <c r="B77" s="85"/>
      <c r="C77" s="85"/>
      <c r="D77" s="287"/>
      <c r="E77" s="291" t="e">
        <f t="shared" ref="E77:E78" si="64">SUM(F77:Q77)</f>
        <v>#REF!</v>
      </c>
      <c r="F77" s="69" t="e">
        <f t="shared" ref="F77:Q77" si="65">IF(F73-F74&lt;0,0,F73-F74)</f>
        <v>#REF!</v>
      </c>
      <c r="G77" s="69" t="e">
        <f t="shared" si="65"/>
        <v>#REF!</v>
      </c>
      <c r="H77" s="69" t="e">
        <f t="shared" si="65"/>
        <v>#REF!</v>
      </c>
      <c r="I77" s="69" t="e">
        <f t="shared" si="65"/>
        <v>#REF!</v>
      </c>
      <c r="J77" s="69" t="e">
        <f t="shared" si="65"/>
        <v>#REF!</v>
      </c>
      <c r="K77" s="69" t="e">
        <f t="shared" si="65"/>
        <v>#REF!</v>
      </c>
      <c r="L77" s="69" t="e">
        <f t="shared" si="65"/>
        <v>#REF!</v>
      </c>
      <c r="M77" s="69" t="e">
        <f t="shared" si="65"/>
        <v>#REF!</v>
      </c>
      <c r="N77" s="69" t="e">
        <f t="shared" si="65"/>
        <v>#REF!</v>
      </c>
      <c r="O77" s="69" t="e">
        <f t="shared" si="65"/>
        <v>#REF!</v>
      </c>
      <c r="P77" s="69" t="e">
        <f t="shared" si="65"/>
        <v>#REF!</v>
      </c>
      <c r="Q77" s="69" t="e">
        <f t="shared" si="65"/>
        <v>#REF!</v>
      </c>
      <c r="R77" s="361"/>
      <c r="S77" s="361"/>
      <c r="T77" s="361"/>
      <c r="U77" s="361"/>
    </row>
    <row r="78" spans="1:21" s="280" customFormat="1" ht="15" x14ac:dyDescent="0.25">
      <c r="A78" s="279" t="s">
        <v>574</v>
      </c>
      <c r="B78" s="279"/>
      <c r="C78" s="279"/>
      <c r="D78" s="287"/>
      <c r="E78" s="291" t="e">
        <f t="shared" si="64"/>
        <v>#REF!</v>
      </c>
      <c r="F78" s="69" t="e">
        <f t="shared" ref="F78:Q78" si="66">IF(F73&gt;=F74,F74,F73)</f>
        <v>#REF!</v>
      </c>
      <c r="G78" s="69" t="e">
        <f t="shared" si="66"/>
        <v>#REF!</v>
      </c>
      <c r="H78" s="69" t="e">
        <f t="shared" si="66"/>
        <v>#REF!</v>
      </c>
      <c r="I78" s="69" t="e">
        <f t="shared" si="66"/>
        <v>#REF!</v>
      </c>
      <c r="J78" s="69" t="e">
        <f t="shared" si="66"/>
        <v>#REF!</v>
      </c>
      <c r="K78" s="69" t="e">
        <f t="shared" si="66"/>
        <v>#REF!</v>
      </c>
      <c r="L78" s="69" t="e">
        <f t="shared" si="66"/>
        <v>#REF!</v>
      </c>
      <c r="M78" s="69" t="e">
        <f t="shared" si="66"/>
        <v>#REF!</v>
      </c>
      <c r="N78" s="69" t="e">
        <f t="shared" si="66"/>
        <v>#REF!</v>
      </c>
      <c r="O78" s="69" t="e">
        <f t="shared" si="66"/>
        <v>#REF!</v>
      </c>
      <c r="P78" s="69" t="e">
        <f t="shared" si="66"/>
        <v>#REF!</v>
      </c>
      <c r="Q78" s="69" t="e">
        <f t="shared" si="66"/>
        <v>#REF!</v>
      </c>
      <c r="R78" s="361"/>
      <c r="S78" s="361"/>
      <c r="T78" s="361"/>
      <c r="U78" s="361"/>
    </row>
    <row r="80" spans="1:21" s="281" customFormat="1" ht="6" customHeight="1" x14ac:dyDescent="0.2">
      <c r="A80" s="142"/>
      <c r="B80" s="142"/>
      <c r="C80" s="142"/>
      <c r="D80" s="142"/>
      <c r="E80" s="142"/>
      <c r="F80" s="142"/>
      <c r="G80" s="142"/>
      <c r="H80" s="142"/>
      <c r="I80" s="142"/>
      <c r="J80" s="142"/>
      <c r="K80" s="142"/>
      <c r="L80" s="142"/>
      <c r="M80" s="142"/>
      <c r="N80" s="142"/>
      <c r="O80" s="142"/>
      <c r="P80" s="142"/>
      <c r="Q80" s="142"/>
      <c r="R80" s="361"/>
      <c r="S80" s="361"/>
      <c r="T80" s="361"/>
      <c r="U80" s="361"/>
    </row>
    <row r="81" spans="1:21" s="3" customFormat="1" ht="6" customHeight="1" thickBot="1" x14ac:dyDescent="0.25"/>
    <row r="82" spans="1:21" x14ac:dyDescent="0.2">
      <c r="A82" s="301" t="s">
        <v>457</v>
      </c>
      <c r="B82" s="302" t="s">
        <v>606</v>
      </c>
      <c r="C82" s="303" t="s">
        <v>614</v>
      </c>
      <c r="D82" s="15"/>
      <c r="E82" s="146"/>
      <c r="F82" s="146"/>
    </row>
    <row r="83" spans="1:21" x14ac:dyDescent="0.2">
      <c r="A83" s="304" t="str">
        <f>A2</f>
        <v>SITE 1: Project Name -- Project Address</v>
      </c>
      <c r="B83" s="122">
        <f>'8. Printable Project Summary'!$C$22</f>
        <v>2018</v>
      </c>
      <c r="C83" s="305">
        <f>IF(B83="",0,RANK(B83,$B$83:$B$85,1)+COUNTIF($B$83:$B83,B83)-1)</f>
        <v>1</v>
      </c>
      <c r="D83" s="2"/>
      <c r="E83" s="2"/>
      <c r="F83" s="2"/>
    </row>
    <row r="84" spans="1:21" x14ac:dyDescent="0.2">
      <c r="A84" s="304" t="str">
        <f>A29</f>
        <v xml:space="preserve">SITE 2:  -- </v>
      </c>
      <c r="B84" s="122">
        <f>'8. Printable Project Summary'!$F$22</f>
        <v>2018</v>
      </c>
      <c r="C84" s="305">
        <f>IF(B84="",0,RANK(B84,$B$83:$B$85,1)+COUNTIF($B$83:$B84,B84)-1)</f>
        <v>2</v>
      </c>
      <c r="D84" s="2"/>
      <c r="E84" s="2"/>
      <c r="F84" s="2"/>
    </row>
    <row r="85" spans="1:21" ht="13.5" thickBot="1" x14ac:dyDescent="0.25">
      <c r="A85" s="306" t="str">
        <f>A57</f>
        <v xml:space="preserve">SITE 3:  -- </v>
      </c>
      <c r="B85" s="307">
        <f>'8. Printable Project Summary'!$I$22</f>
        <v>2018</v>
      </c>
      <c r="C85" s="338">
        <f>IF(B85="",0,RANK(B85,$B$83:$B$85,1)+COUNTIF($B$83:$B85,B85)-1)</f>
        <v>3</v>
      </c>
      <c r="D85" s="2"/>
      <c r="E85" s="2"/>
      <c r="F85" s="2"/>
      <c r="G85" s="288"/>
    </row>
    <row r="88" spans="1:21" x14ac:dyDescent="0.2">
      <c r="A88" s="299" t="s">
        <v>607</v>
      </c>
      <c r="B88" s="300">
        <v>1</v>
      </c>
      <c r="C88" s="300" t="str">
        <f>CONCATENATE("Year ",INDEX($B$83:$B$85,MATCH(B88,$C$83:$C$85,0)))</f>
        <v>Year 2018</v>
      </c>
      <c r="D88" s="36"/>
      <c r="E88" s="36"/>
      <c r="F88" s="36"/>
      <c r="G88" s="36"/>
      <c r="H88" s="36"/>
      <c r="I88" s="36"/>
      <c r="J88" s="36"/>
      <c r="K88" s="36"/>
      <c r="L88" s="36"/>
      <c r="M88" s="36"/>
      <c r="N88" s="36"/>
      <c r="O88" s="36"/>
      <c r="P88" s="36"/>
      <c r="Q88" s="36"/>
      <c r="R88" s="36"/>
    </row>
    <row r="89" spans="1:21" ht="15" x14ac:dyDescent="0.25">
      <c r="C89" s="95" t="str">
        <f>INDEX($A$83:$A$85,MATCH(B88,$C$83:$C$85,0))</f>
        <v>SITE 1: Project Name -- Project Address</v>
      </c>
      <c r="E89" s="154" t="s">
        <v>20</v>
      </c>
      <c r="F89" s="85" t="s">
        <v>28</v>
      </c>
      <c r="G89" s="85" t="s">
        <v>29</v>
      </c>
      <c r="H89" s="85" t="s">
        <v>30</v>
      </c>
      <c r="I89" s="85" t="s">
        <v>31</v>
      </c>
      <c r="J89" s="85" t="s">
        <v>32</v>
      </c>
      <c r="K89" s="85" t="s">
        <v>33</v>
      </c>
      <c r="L89" s="85" t="s">
        <v>8</v>
      </c>
      <c r="M89" s="85" t="s">
        <v>9</v>
      </c>
      <c r="N89" s="85" t="s">
        <v>0</v>
      </c>
      <c r="O89" s="85" t="s">
        <v>2</v>
      </c>
      <c r="P89" s="85" t="s">
        <v>3</v>
      </c>
      <c r="Q89" s="85" t="s">
        <v>4</v>
      </c>
    </row>
    <row r="90" spans="1:21" ht="15" x14ac:dyDescent="0.25">
      <c r="C90" s="12" t="s">
        <v>608</v>
      </c>
      <c r="E90" s="290" t="e">
        <f>SUM(F90:Q90)</f>
        <v>#REF!</v>
      </c>
      <c r="F90" s="119" t="e">
        <f t="shared" ref="F90:Q90" si="67">IF($C$89=$A$2,F18,IF($C$89=$A$29,F45,IF($C$89=$A$57,F73,0)))</f>
        <v>#REF!</v>
      </c>
      <c r="G90" s="119" t="e">
        <f t="shared" si="67"/>
        <v>#REF!</v>
      </c>
      <c r="H90" s="119" t="e">
        <f t="shared" si="67"/>
        <v>#REF!</v>
      </c>
      <c r="I90" s="119" t="e">
        <f t="shared" si="67"/>
        <v>#REF!</v>
      </c>
      <c r="J90" s="119" t="e">
        <f t="shared" si="67"/>
        <v>#REF!</v>
      </c>
      <c r="K90" s="119" t="e">
        <f t="shared" si="67"/>
        <v>#REF!</v>
      </c>
      <c r="L90" s="119" t="e">
        <f t="shared" si="67"/>
        <v>#REF!</v>
      </c>
      <c r="M90" s="119" t="e">
        <f t="shared" si="67"/>
        <v>#REF!</v>
      </c>
      <c r="N90" s="119" t="e">
        <f t="shared" si="67"/>
        <v>#REF!</v>
      </c>
      <c r="O90" s="119" t="e">
        <f t="shared" si="67"/>
        <v>#REF!</v>
      </c>
      <c r="P90" s="119" t="e">
        <f t="shared" si="67"/>
        <v>#REF!</v>
      </c>
      <c r="Q90" s="119" t="e">
        <f t="shared" si="67"/>
        <v>#REF!</v>
      </c>
    </row>
    <row r="91" spans="1:21" ht="15" x14ac:dyDescent="0.25">
      <c r="C91" s="12" t="s">
        <v>609</v>
      </c>
      <c r="E91" s="292">
        <f>SUM(F91:Q91)</f>
        <v>0</v>
      </c>
      <c r="F91" s="121">
        <f t="shared" ref="F91:Q91" si="68">IF($C$89=$A$2,F19,IF($C$89=$A$29,F46,IF($C$89=$A$57,F74,0)))</f>
        <v>0</v>
      </c>
      <c r="G91" s="121">
        <f t="shared" si="68"/>
        <v>0</v>
      </c>
      <c r="H91" s="121">
        <f t="shared" si="68"/>
        <v>0</v>
      </c>
      <c r="I91" s="121">
        <f t="shared" si="68"/>
        <v>0</v>
      </c>
      <c r="J91" s="121">
        <f t="shared" si="68"/>
        <v>0</v>
      </c>
      <c r="K91" s="121">
        <f t="shared" si="68"/>
        <v>0</v>
      </c>
      <c r="L91" s="121">
        <f t="shared" si="68"/>
        <v>0</v>
      </c>
      <c r="M91" s="121">
        <f t="shared" si="68"/>
        <v>0</v>
      </c>
      <c r="N91" s="121">
        <f t="shared" si="68"/>
        <v>0</v>
      </c>
      <c r="O91" s="121">
        <f t="shared" si="68"/>
        <v>0</v>
      </c>
      <c r="P91" s="121">
        <f t="shared" si="68"/>
        <v>0</v>
      </c>
      <c r="Q91" s="121">
        <f t="shared" si="68"/>
        <v>0</v>
      </c>
    </row>
    <row r="92" spans="1:21" ht="15" x14ac:dyDescent="0.25">
      <c r="C92" s="308" t="s">
        <v>615</v>
      </c>
      <c r="E92" s="291" t="e">
        <f t="shared" ref="E92" si="69">SUM(F92:Q92)</f>
        <v>#REF!</v>
      </c>
      <c r="F92" s="69" t="e">
        <f>IF(F90&gt;=F91,F91,F90)</f>
        <v>#REF!</v>
      </c>
      <c r="G92" s="69" t="e">
        <f t="shared" ref="G92:Q92" si="70">IF(G90&gt;=G91,G91,G90)</f>
        <v>#REF!</v>
      </c>
      <c r="H92" s="69" t="e">
        <f t="shared" si="70"/>
        <v>#REF!</v>
      </c>
      <c r="I92" s="69" t="e">
        <f t="shared" si="70"/>
        <v>#REF!</v>
      </c>
      <c r="J92" s="69" t="e">
        <f t="shared" si="70"/>
        <v>#REF!</v>
      </c>
      <c r="K92" s="69" t="e">
        <f t="shared" si="70"/>
        <v>#REF!</v>
      </c>
      <c r="L92" s="69" t="e">
        <f t="shared" si="70"/>
        <v>#REF!</v>
      </c>
      <c r="M92" s="69" t="e">
        <f t="shared" si="70"/>
        <v>#REF!</v>
      </c>
      <c r="N92" s="69" t="e">
        <f t="shared" si="70"/>
        <v>#REF!</v>
      </c>
      <c r="O92" s="69" t="e">
        <f t="shared" si="70"/>
        <v>#REF!</v>
      </c>
      <c r="P92" s="69" t="e">
        <f t="shared" si="70"/>
        <v>#REF!</v>
      </c>
      <c r="Q92" s="69" t="e">
        <f t="shared" si="70"/>
        <v>#REF!</v>
      </c>
    </row>
    <row r="93" spans="1:21" s="289" customFormat="1" ht="15" x14ac:dyDescent="0.25">
      <c r="A93" s="361"/>
      <c r="B93" s="361"/>
      <c r="C93" s="308" t="s">
        <v>616</v>
      </c>
      <c r="D93" s="361"/>
      <c r="E93" s="291" t="e">
        <f>IF(E90&gt;=E91,E91,E90)</f>
        <v>#REF!</v>
      </c>
      <c r="F93" s="69"/>
      <c r="G93" s="69"/>
      <c r="H93" s="69"/>
      <c r="I93" s="69"/>
      <c r="J93" s="69"/>
      <c r="K93" s="69"/>
      <c r="L93" s="69"/>
      <c r="M93" s="69"/>
      <c r="N93" s="69"/>
      <c r="O93" s="69"/>
      <c r="P93" s="69"/>
      <c r="Q93" s="69"/>
      <c r="R93" s="361"/>
      <c r="S93" s="361"/>
      <c r="T93" s="361"/>
      <c r="U93" s="361"/>
    </row>
    <row r="95" spans="1:21" x14ac:dyDescent="0.2">
      <c r="A95" s="299" t="s">
        <v>607</v>
      </c>
      <c r="B95" s="300">
        <v>2</v>
      </c>
      <c r="C95" s="300" t="str">
        <f>CONCATENATE("Year ",INDEX($B$83:$B$85,MATCH(B95,$C$83:$C$85,0)))</f>
        <v>Year 2018</v>
      </c>
      <c r="D95" s="36"/>
      <c r="E95" s="36"/>
      <c r="F95" s="36"/>
      <c r="G95" s="36"/>
      <c r="H95" s="36"/>
      <c r="I95" s="36"/>
      <c r="J95" s="36"/>
      <c r="K95" s="36"/>
      <c r="L95" s="36"/>
      <c r="M95" s="36"/>
      <c r="N95" s="36"/>
      <c r="O95" s="36"/>
      <c r="P95" s="36"/>
      <c r="Q95" s="36"/>
      <c r="R95" s="36"/>
    </row>
    <row r="96" spans="1:21" ht="15" x14ac:dyDescent="0.25">
      <c r="C96" s="95" t="str">
        <f>INDEX($A$83:$A$85,MATCH(B95,$C$83:$C$85,0))</f>
        <v xml:space="preserve">SITE 2:  -- </v>
      </c>
      <c r="E96" s="154" t="s">
        <v>20</v>
      </c>
      <c r="F96" s="85" t="s">
        <v>28</v>
      </c>
      <c r="G96" s="85" t="s">
        <v>29</v>
      </c>
      <c r="H96" s="85" t="s">
        <v>30</v>
      </c>
      <c r="I96" s="85" t="s">
        <v>31</v>
      </c>
      <c r="J96" s="85" t="s">
        <v>32</v>
      </c>
      <c r="K96" s="85" t="s">
        <v>33</v>
      </c>
      <c r="L96" s="85" t="s">
        <v>8</v>
      </c>
      <c r="M96" s="85" t="s">
        <v>9</v>
      </c>
      <c r="N96" s="85" t="s">
        <v>0</v>
      </c>
      <c r="O96" s="85" t="s">
        <v>2</v>
      </c>
      <c r="P96" s="85" t="s">
        <v>3</v>
      </c>
      <c r="Q96" s="85" t="s">
        <v>4</v>
      </c>
    </row>
    <row r="97" spans="1:21" ht="15" x14ac:dyDescent="0.25">
      <c r="C97" s="12" t="s">
        <v>608</v>
      </c>
      <c r="E97" s="290" t="e">
        <f>SUM(F97:Q97)</f>
        <v>#REF!</v>
      </c>
      <c r="F97" s="119" t="e">
        <f t="shared" ref="F97:Q97" si="71">IF($C$96=$A$2,F18,IF($C$96=$A$29,F45,IF($C$96=$A$57,F73,0)))</f>
        <v>#REF!</v>
      </c>
      <c r="G97" s="119" t="e">
        <f t="shared" si="71"/>
        <v>#REF!</v>
      </c>
      <c r="H97" s="119" t="e">
        <f t="shared" si="71"/>
        <v>#REF!</v>
      </c>
      <c r="I97" s="119" t="e">
        <f t="shared" si="71"/>
        <v>#REF!</v>
      </c>
      <c r="J97" s="119" t="e">
        <f t="shared" si="71"/>
        <v>#REF!</v>
      </c>
      <c r="K97" s="119" t="e">
        <f t="shared" si="71"/>
        <v>#REF!</v>
      </c>
      <c r="L97" s="119" t="e">
        <f t="shared" si="71"/>
        <v>#REF!</v>
      </c>
      <c r="M97" s="119" t="e">
        <f t="shared" si="71"/>
        <v>#REF!</v>
      </c>
      <c r="N97" s="119" t="e">
        <f t="shared" si="71"/>
        <v>#REF!</v>
      </c>
      <c r="O97" s="119" t="e">
        <f t="shared" si="71"/>
        <v>#REF!</v>
      </c>
      <c r="P97" s="119" t="e">
        <f t="shared" si="71"/>
        <v>#REF!</v>
      </c>
      <c r="Q97" s="119" t="e">
        <f t="shared" si="71"/>
        <v>#REF!</v>
      </c>
    </row>
    <row r="98" spans="1:21" ht="15" x14ac:dyDescent="0.25">
      <c r="C98" s="12" t="s">
        <v>609</v>
      </c>
      <c r="E98" s="292">
        <f>SUM(F98:Q98)</f>
        <v>0</v>
      </c>
      <c r="F98" s="121">
        <f t="shared" ref="F98:Q98" si="72">IF($C$96=$A$2,F19,IF($C$96=$A$29,F46,IF($C$96=$A$57,F74,0)))</f>
        <v>0</v>
      </c>
      <c r="G98" s="121">
        <f t="shared" si="72"/>
        <v>0</v>
      </c>
      <c r="H98" s="121">
        <f t="shared" si="72"/>
        <v>0</v>
      </c>
      <c r="I98" s="121">
        <f t="shared" si="72"/>
        <v>0</v>
      </c>
      <c r="J98" s="121">
        <f t="shared" si="72"/>
        <v>0</v>
      </c>
      <c r="K98" s="121">
        <f t="shared" si="72"/>
        <v>0</v>
      </c>
      <c r="L98" s="121">
        <f t="shared" si="72"/>
        <v>0</v>
      </c>
      <c r="M98" s="121">
        <f t="shared" si="72"/>
        <v>0</v>
      </c>
      <c r="N98" s="121">
        <f t="shared" si="72"/>
        <v>0</v>
      </c>
      <c r="O98" s="121">
        <f t="shared" si="72"/>
        <v>0</v>
      </c>
      <c r="P98" s="121">
        <f t="shared" si="72"/>
        <v>0</v>
      </c>
      <c r="Q98" s="121">
        <f t="shared" si="72"/>
        <v>0</v>
      </c>
    </row>
    <row r="99" spans="1:21" ht="15" x14ac:dyDescent="0.25">
      <c r="C99" s="308" t="s">
        <v>615</v>
      </c>
      <c r="E99" s="291" t="e">
        <f t="shared" ref="E99" si="73">SUM(F99:Q99)</f>
        <v>#REF!</v>
      </c>
      <c r="F99" s="69" t="e">
        <f>IF(F97&gt;=F98,F98,F97)</f>
        <v>#REF!</v>
      </c>
      <c r="G99" s="69" t="e">
        <f t="shared" ref="G99" si="74">IF(G97&gt;=G98,G98,G97)</f>
        <v>#REF!</v>
      </c>
      <c r="H99" s="69" t="e">
        <f t="shared" ref="H99" si="75">IF(H97&gt;=H98,H98,H97)</f>
        <v>#REF!</v>
      </c>
      <c r="I99" s="69" t="e">
        <f t="shared" ref="I99" si="76">IF(I97&gt;=I98,I98,I97)</f>
        <v>#REF!</v>
      </c>
      <c r="J99" s="69" t="e">
        <f t="shared" ref="J99" si="77">IF(J97&gt;=J98,J98,J97)</f>
        <v>#REF!</v>
      </c>
      <c r="K99" s="69" t="e">
        <f t="shared" ref="K99" si="78">IF(K97&gt;=K98,K98,K97)</f>
        <v>#REF!</v>
      </c>
      <c r="L99" s="69" t="e">
        <f t="shared" ref="L99" si="79">IF(L97&gt;=L98,L98,L97)</f>
        <v>#REF!</v>
      </c>
      <c r="M99" s="69" t="e">
        <f t="shared" ref="M99" si="80">IF(M97&gt;=M98,M98,M97)</f>
        <v>#REF!</v>
      </c>
      <c r="N99" s="69" t="e">
        <f t="shared" ref="N99" si="81">IF(N97&gt;=N98,N98,N97)</f>
        <v>#REF!</v>
      </c>
      <c r="O99" s="69" t="e">
        <f t="shared" ref="O99" si="82">IF(O97&gt;=O98,O98,O97)</f>
        <v>#REF!</v>
      </c>
      <c r="P99" s="69" t="e">
        <f t="shared" ref="P99" si="83">IF(P97&gt;=P98,P98,P97)</f>
        <v>#REF!</v>
      </c>
      <c r="Q99" s="69" t="e">
        <f t="shared" ref="Q99" si="84">IF(Q97&gt;=Q98,Q98,Q97)</f>
        <v>#REF!</v>
      </c>
    </row>
    <row r="100" spans="1:21" s="289" customFormat="1" ht="15" x14ac:dyDescent="0.25">
      <c r="A100" s="361"/>
      <c r="B100" s="361"/>
      <c r="C100" s="308" t="s">
        <v>616</v>
      </c>
      <c r="D100" s="361"/>
      <c r="E100" s="291" t="e">
        <f>IF(E97&gt;=E98,E98,E97)</f>
        <v>#REF!</v>
      </c>
      <c r="F100" s="69"/>
      <c r="G100" s="69"/>
      <c r="H100" s="69"/>
      <c r="I100" s="69"/>
      <c r="J100" s="69"/>
      <c r="K100" s="69"/>
      <c r="L100" s="69"/>
      <c r="M100" s="69"/>
      <c r="N100" s="69"/>
      <c r="O100" s="69"/>
      <c r="P100" s="69"/>
      <c r="Q100" s="69"/>
      <c r="R100" s="361"/>
      <c r="S100" s="361"/>
      <c r="T100" s="361"/>
      <c r="U100" s="361"/>
    </row>
    <row r="101" spans="1:21" s="289" customFormat="1" ht="15" x14ac:dyDescent="0.25">
      <c r="A101" s="361"/>
      <c r="B101" s="361"/>
      <c r="C101" s="308"/>
      <c r="D101" s="361"/>
      <c r="E101" s="314"/>
      <c r="F101" s="152"/>
      <c r="G101" s="152"/>
      <c r="H101" s="152"/>
      <c r="I101" s="152"/>
      <c r="J101" s="152"/>
      <c r="K101" s="152"/>
      <c r="L101" s="152"/>
      <c r="M101" s="152"/>
      <c r="N101" s="152"/>
      <c r="O101" s="152"/>
      <c r="P101" s="152"/>
      <c r="Q101" s="152"/>
      <c r="R101" s="361"/>
      <c r="S101" s="361"/>
      <c r="T101" s="361"/>
      <c r="U101" s="361"/>
    </row>
    <row r="102" spans="1:21" ht="5.25" customHeight="1" x14ac:dyDescent="0.2">
      <c r="A102" s="293"/>
      <c r="B102" s="293"/>
      <c r="C102" s="293"/>
      <c r="D102" s="293"/>
      <c r="E102" s="293"/>
      <c r="F102" s="293"/>
      <c r="G102" s="293"/>
      <c r="H102" s="293"/>
      <c r="I102" s="293"/>
      <c r="J102" s="293"/>
      <c r="K102" s="293"/>
      <c r="L102" s="293"/>
      <c r="M102" s="293"/>
      <c r="N102" s="293"/>
      <c r="O102" s="293"/>
      <c r="P102" s="293"/>
      <c r="Q102" s="293"/>
      <c r="R102" s="293"/>
    </row>
    <row r="103" spans="1:21" s="281" customFormat="1" ht="5.25" customHeight="1" thickBot="1" x14ac:dyDescent="0.25">
      <c r="A103" s="3"/>
      <c r="B103" s="3"/>
      <c r="C103" s="3"/>
      <c r="D103" s="3"/>
      <c r="E103" s="3"/>
      <c r="F103" s="3"/>
      <c r="G103" s="3"/>
      <c r="H103" s="3"/>
      <c r="I103" s="3"/>
      <c r="J103" s="3"/>
      <c r="K103" s="3"/>
      <c r="L103" s="3"/>
      <c r="M103" s="3"/>
      <c r="N103" s="3"/>
      <c r="O103" s="3"/>
      <c r="P103" s="3"/>
      <c r="Q103" s="3"/>
      <c r="R103" s="3"/>
      <c r="S103" s="361"/>
      <c r="T103" s="361"/>
      <c r="U103" s="361"/>
    </row>
    <row r="104" spans="1:21" ht="15" x14ac:dyDescent="0.25">
      <c r="A104" s="13" t="s">
        <v>612</v>
      </c>
      <c r="B104" s="309"/>
      <c r="C104" s="310" t="s">
        <v>610</v>
      </c>
      <c r="D104" s="9"/>
      <c r="E104" s="294" t="s">
        <v>20</v>
      </c>
      <c r="F104" s="295" t="s">
        <v>28</v>
      </c>
      <c r="G104" s="295" t="s">
        <v>29</v>
      </c>
      <c r="H104" s="295" t="s">
        <v>30</v>
      </c>
      <c r="I104" s="295" t="s">
        <v>31</v>
      </c>
      <c r="J104" s="295" t="s">
        <v>32</v>
      </c>
      <c r="K104" s="295" t="s">
        <v>33</v>
      </c>
      <c r="L104" s="295" t="s">
        <v>8</v>
      </c>
      <c r="M104" s="295" t="s">
        <v>9</v>
      </c>
      <c r="N104" s="295" t="s">
        <v>0</v>
      </c>
      <c r="O104" s="295" t="s">
        <v>2</v>
      </c>
      <c r="P104" s="295" t="s">
        <v>3</v>
      </c>
      <c r="Q104" s="295" t="s">
        <v>4</v>
      </c>
      <c r="R104" s="10"/>
    </row>
    <row r="105" spans="1:21" ht="15" x14ac:dyDescent="0.25">
      <c r="B105" s="37"/>
      <c r="C105" s="296" t="s">
        <v>608</v>
      </c>
      <c r="D105" s="5"/>
      <c r="E105" s="290" t="e">
        <f>SUM(F105:Q105)</f>
        <v>#REF!</v>
      </c>
      <c r="F105" s="119" t="e">
        <f>F90+F97</f>
        <v>#REF!</v>
      </c>
      <c r="G105" s="119" t="e">
        <f t="shared" ref="G105:Q105" si="85">G90+G97</f>
        <v>#REF!</v>
      </c>
      <c r="H105" s="119" t="e">
        <f t="shared" si="85"/>
        <v>#REF!</v>
      </c>
      <c r="I105" s="119" t="e">
        <f t="shared" si="85"/>
        <v>#REF!</v>
      </c>
      <c r="J105" s="119" t="e">
        <f t="shared" si="85"/>
        <v>#REF!</v>
      </c>
      <c r="K105" s="119" t="e">
        <f t="shared" si="85"/>
        <v>#REF!</v>
      </c>
      <c r="L105" s="119" t="e">
        <f t="shared" si="85"/>
        <v>#REF!</v>
      </c>
      <c r="M105" s="119" t="e">
        <f t="shared" si="85"/>
        <v>#REF!</v>
      </c>
      <c r="N105" s="119" t="e">
        <f t="shared" si="85"/>
        <v>#REF!</v>
      </c>
      <c r="O105" s="119" t="e">
        <f t="shared" si="85"/>
        <v>#REF!</v>
      </c>
      <c r="P105" s="119" t="e">
        <f t="shared" si="85"/>
        <v>#REF!</v>
      </c>
      <c r="Q105" s="119" t="e">
        <f t="shared" si="85"/>
        <v>#REF!</v>
      </c>
      <c r="R105" s="38"/>
    </row>
    <row r="106" spans="1:21" ht="15" x14ac:dyDescent="0.25">
      <c r="B106" s="37"/>
      <c r="C106" s="296" t="s">
        <v>609</v>
      </c>
      <c r="D106" s="5"/>
      <c r="E106" s="292">
        <f t="shared" ref="E106:E107" si="86">SUM(F106:Q106)</f>
        <v>0</v>
      </c>
      <c r="F106" s="121">
        <f>F91+F98</f>
        <v>0</v>
      </c>
      <c r="G106" s="121">
        <f t="shared" ref="G106:Q106" si="87">G91+G98</f>
        <v>0</v>
      </c>
      <c r="H106" s="121">
        <f t="shared" si="87"/>
        <v>0</v>
      </c>
      <c r="I106" s="121">
        <f t="shared" si="87"/>
        <v>0</v>
      </c>
      <c r="J106" s="121">
        <f t="shared" si="87"/>
        <v>0</v>
      </c>
      <c r="K106" s="121">
        <f t="shared" si="87"/>
        <v>0</v>
      </c>
      <c r="L106" s="121">
        <f t="shared" si="87"/>
        <v>0</v>
      </c>
      <c r="M106" s="121">
        <f t="shared" si="87"/>
        <v>0</v>
      </c>
      <c r="N106" s="121">
        <f t="shared" si="87"/>
        <v>0</v>
      </c>
      <c r="O106" s="121">
        <f t="shared" si="87"/>
        <v>0</v>
      </c>
      <c r="P106" s="121">
        <f t="shared" si="87"/>
        <v>0</v>
      </c>
      <c r="Q106" s="121">
        <f t="shared" si="87"/>
        <v>0</v>
      </c>
      <c r="R106" s="38"/>
    </row>
    <row r="107" spans="1:21" ht="15" x14ac:dyDescent="0.25">
      <c r="B107" s="37"/>
      <c r="C107" s="308" t="s">
        <v>615</v>
      </c>
      <c r="D107" s="5"/>
      <c r="E107" s="291" t="e">
        <f t="shared" si="86"/>
        <v>#REF!</v>
      </c>
      <c r="F107" s="69" t="e">
        <f>IF(F105&gt;=F106,F106,F105)</f>
        <v>#REF!</v>
      </c>
      <c r="G107" s="69" t="e">
        <f t="shared" ref="G107:Q107" si="88">IF(G105&gt;=G106,G106,G105)</f>
        <v>#REF!</v>
      </c>
      <c r="H107" s="69" t="e">
        <f t="shared" si="88"/>
        <v>#REF!</v>
      </c>
      <c r="I107" s="69" t="e">
        <f t="shared" si="88"/>
        <v>#REF!</v>
      </c>
      <c r="J107" s="69" t="e">
        <f t="shared" si="88"/>
        <v>#REF!</v>
      </c>
      <c r="K107" s="69" t="e">
        <f t="shared" si="88"/>
        <v>#REF!</v>
      </c>
      <c r="L107" s="69" t="e">
        <f t="shared" si="88"/>
        <v>#REF!</v>
      </c>
      <c r="M107" s="69" t="e">
        <f t="shared" si="88"/>
        <v>#REF!</v>
      </c>
      <c r="N107" s="69" t="e">
        <f t="shared" si="88"/>
        <v>#REF!</v>
      </c>
      <c r="O107" s="69" t="e">
        <f t="shared" si="88"/>
        <v>#REF!</v>
      </c>
      <c r="P107" s="69" t="e">
        <f t="shared" si="88"/>
        <v>#REF!</v>
      </c>
      <c r="Q107" s="69" t="e">
        <f t="shared" si="88"/>
        <v>#REF!</v>
      </c>
      <c r="R107" s="38"/>
    </row>
    <row r="108" spans="1:21" s="289" customFormat="1" ht="15.75" thickBot="1" x14ac:dyDescent="0.3">
      <c r="A108" s="361"/>
      <c r="B108" s="6"/>
      <c r="C108" s="311" t="s">
        <v>616</v>
      </c>
      <c r="D108" s="7"/>
      <c r="E108" s="297" t="e">
        <f>IF(E105&gt;=E106,E106,E105)</f>
        <v>#REF!</v>
      </c>
      <c r="F108" s="298"/>
      <c r="G108" s="298"/>
      <c r="H108" s="298"/>
      <c r="I108" s="298"/>
      <c r="J108" s="298"/>
      <c r="K108" s="298"/>
      <c r="L108" s="298"/>
      <c r="M108" s="298"/>
      <c r="N108" s="298"/>
      <c r="O108" s="298"/>
      <c r="P108" s="298"/>
      <c r="Q108" s="298"/>
      <c r="R108" s="8"/>
      <c r="S108" s="361"/>
      <c r="T108" s="361"/>
      <c r="U108" s="361"/>
    </row>
    <row r="109" spans="1:21" ht="6" customHeight="1" x14ac:dyDescent="0.2"/>
    <row r="111" spans="1:21" x14ac:dyDescent="0.2">
      <c r="A111" s="299" t="s">
        <v>607</v>
      </c>
      <c r="B111" s="300">
        <v>3</v>
      </c>
      <c r="C111" s="300" t="str">
        <f>IF(ISERROR(INDEX($B$83:$B$85,MATCH(B111,$C$83:$C$85,0))),"0",CONCATENATE("Year ",INDEX($B$83:$B$85,MATCH(B111,$C$83:$C$85,0))))</f>
        <v>Year 2018</v>
      </c>
      <c r="D111" s="36"/>
      <c r="E111" s="36"/>
      <c r="F111" s="36"/>
      <c r="G111" s="36"/>
      <c r="H111" s="36"/>
      <c r="I111" s="36"/>
      <c r="J111" s="36"/>
      <c r="K111" s="36"/>
      <c r="L111" s="36"/>
      <c r="M111" s="36"/>
      <c r="N111" s="36"/>
      <c r="O111" s="36"/>
      <c r="P111" s="36"/>
      <c r="Q111" s="36"/>
      <c r="R111" s="36"/>
    </row>
    <row r="112" spans="1:21" ht="15" x14ac:dyDescent="0.25">
      <c r="C112" s="95" t="str">
        <f>IF(ISERROR(INDEX($A$83:$A$85,MATCH(B111,$C$83:$C$85,0))),"NO SITE",INDEX($A$83:$A$85,MATCH(B111,$C$83:$C$85,0)))</f>
        <v xml:space="preserve">SITE 3:  -- </v>
      </c>
      <c r="E112" s="154" t="s">
        <v>20</v>
      </c>
      <c r="F112" s="85" t="s">
        <v>28</v>
      </c>
      <c r="G112" s="85" t="s">
        <v>29</v>
      </c>
      <c r="H112" s="85" t="s">
        <v>30</v>
      </c>
      <c r="I112" s="85" t="s">
        <v>31</v>
      </c>
      <c r="J112" s="85" t="s">
        <v>32</v>
      </c>
      <c r="K112" s="85" t="s">
        <v>33</v>
      </c>
      <c r="L112" s="85" t="s">
        <v>8</v>
      </c>
      <c r="M112" s="85" t="s">
        <v>9</v>
      </c>
      <c r="N112" s="85" t="s">
        <v>0</v>
      </c>
      <c r="O112" s="85" t="s">
        <v>2</v>
      </c>
      <c r="P112" s="85" t="s">
        <v>3</v>
      </c>
      <c r="Q112" s="85" t="s">
        <v>4</v>
      </c>
    </row>
    <row r="113" spans="1:21" ht="15" x14ac:dyDescent="0.25">
      <c r="C113" s="12" t="s">
        <v>608</v>
      </c>
      <c r="E113" s="290" t="e">
        <f>SUM(F113:Q113)</f>
        <v>#REF!</v>
      </c>
      <c r="F113" s="119" t="e">
        <f t="shared" ref="F113:Q113" si="89">IF($C$112=$A$2,F18,IF($C$112=$A$29,F45,IF($C$112=$A$57,F73,0)))</f>
        <v>#REF!</v>
      </c>
      <c r="G113" s="119" t="e">
        <f t="shared" si="89"/>
        <v>#REF!</v>
      </c>
      <c r="H113" s="119" t="e">
        <f t="shared" si="89"/>
        <v>#REF!</v>
      </c>
      <c r="I113" s="119" t="e">
        <f t="shared" si="89"/>
        <v>#REF!</v>
      </c>
      <c r="J113" s="119" t="e">
        <f t="shared" si="89"/>
        <v>#REF!</v>
      </c>
      <c r="K113" s="119" t="e">
        <f t="shared" si="89"/>
        <v>#REF!</v>
      </c>
      <c r="L113" s="119" t="e">
        <f t="shared" si="89"/>
        <v>#REF!</v>
      </c>
      <c r="M113" s="119" t="e">
        <f t="shared" si="89"/>
        <v>#REF!</v>
      </c>
      <c r="N113" s="119" t="e">
        <f t="shared" si="89"/>
        <v>#REF!</v>
      </c>
      <c r="O113" s="119" t="e">
        <f t="shared" si="89"/>
        <v>#REF!</v>
      </c>
      <c r="P113" s="119" t="e">
        <f t="shared" si="89"/>
        <v>#REF!</v>
      </c>
      <c r="Q113" s="119" t="e">
        <f t="shared" si="89"/>
        <v>#REF!</v>
      </c>
    </row>
    <row r="114" spans="1:21" ht="15" x14ac:dyDescent="0.25">
      <c r="C114" s="12" t="s">
        <v>609</v>
      </c>
      <c r="E114" s="292">
        <f>SUM(F114:Q114)</f>
        <v>0</v>
      </c>
      <c r="F114" s="121">
        <f t="shared" ref="F114:Q114" si="90">IF($C$112=$A$2,F19,IF($C$112=$A$29,F46,IF($C$112=$A$57,F74,0)))</f>
        <v>0</v>
      </c>
      <c r="G114" s="121">
        <f t="shared" si="90"/>
        <v>0</v>
      </c>
      <c r="H114" s="121">
        <f t="shared" si="90"/>
        <v>0</v>
      </c>
      <c r="I114" s="121">
        <f t="shared" si="90"/>
        <v>0</v>
      </c>
      <c r="J114" s="121">
        <f t="shared" si="90"/>
        <v>0</v>
      </c>
      <c r="K114" s="121">
        <f t="shared" si="90"/>
        <v>0</v>
      </c>
      <c r="L114" s="121">
        <f t="shared" si="90"/>
        <v>0</v>
      </c>
      <c r="M114" s="121">
        <f t="shared" si="90"/>
        <v>0</v>
      </c>
      <c r="N114" s="121">
        <f t="shared" si="90"/>
        <v>0</v>
      </c>
      <c r="O114" s="121">
        <f t="shared" si="90"/>
        <v>0</v>
      </c>
      <c r="P114" s="121">
        <f t="shared" si="90"/>
        <v>0</v>
      </c>
      <c r="Q114" s="121">
        <f t="shared" si="90"/>
        <v>0</v>
      </c>
    </row>
    <row r="115" spans="1:21" ht="15" x14ac:dyDescent="0.25">
      <c r="C115" s="308" t="s">
        <v>615</v>
      </c>
      <c r="E115" s="291" t="e">
        <f t="shared" ref="E115" si="91">SUM(F115:Q115)</f>
        <v>#REF!</v>
      </c>
      <c r="F115" s="69" t="e">
        <f>IF(F113&gt;=F114,F114,F113)</f>
        <v>#REF!</v>
      </c>
      <c r="G115" s="69" t="e">
        <f t="shared" ref="G115" si="92">IF(G113&gt;=G114,G114,G113)</f>
        <v>#REF!</v>
      </c>
      <c r="H115" s="69" t="e">
        <f t="shared" ref="H115" si="93">IF(H113&gt;=H114,H114,H113)</f>
        <v>#REF!</v>
      </c>
      <c r="I115" s="69" t="e">
        <f t="shared" ref="I115" si="94">IF(I113&gt;=I114,I114,I113)</f>
        <v>#REF!</v>
      </c>
      <c r="J115" s="69" t="e">
        <f t="shared" ref="J115" si="95">IF(J113&gt;=J114,J114,J113)</f>
        <v>#REF!</v>
      </c>
      <c r="K115" s="69" t="e">
        <f t="shared" ref="K115" si="96">IF(K113&gt;=K114,K114,K113)</f>
        <v>#REF!</v>
      </c>
      <c r="L115" s="69" t="e">
        <f t="shared" ref="L115" si="97">IF(L113&gt;=L114,L114,L113)</f>
        <v>#REF!</v>
      </c>
      <c r="M115" s="69" t="e">
        <f t="shared" ref="M115" si="98">IF(M113&gt;=M114,M114,M113)</f>
        <v>#REF!</v>
      </c>
      <c r="N115" s="69" t="e">
        <f t="shared" ref="N115" si="99">IF(N113&gt;=N114,N114,N113)</f>
        <v>#REF!</v>
      </c>
      <c r="O115" s="69" t="e">
        <f t="shared" ref="O115" si="100">IF(O113&gt;=O114,O114,O113)</f>
        <v>#REF!</v>
      </c>
      <c r="P115" s="69" t="e">
        <f t="shared" ref="P115" si="101">IF(P113&gt;=P114,P114,P113)</f>
        <v>#REF!</v>
      </c>
      <c r="Q115" s="69" t="e">
        <f t="shared" ref="Q115" si="102">IF(Q113&gt;=Q114,Q114,Q113)</f>
        <v>#REF!</v>
      </c>
    </row>
    <row r="116" spans="1:21" s="289" customFormat="1" ht="15" x14ac:dyDescent="0.25">
      <c r="A116" s="361"/>
      <c r="B116" s="361"/>
      <c r="C116" s="308" t="s">
        <v>616</v>
      </c>
      <c r="D116" s="361"/>
      <c r="E116" s="291" t="e">
        <f>IF(E113&gt;=E114,E114,E113)</f>
        <v>#REF!</v>
      </c>
      <c r="F116" s="69"/>
      <c r="G116" s="69"/>
      <c r="H116" s="69"/>
      <c r="I116" s="69"/>
      <c r="J116" s="69"/>
      <c r="K116" s="69"/>
      <c r="L116" s="69"/>
      <c r="M116" s="69"/>
      <c r="N116" s="69"/>
      <c r="O116" s="69"/>
      <c r="P116" s="69"/>
      <c r="Q116" s="69"/>
      <c r="R116" s="361"/>
      <c r="S116" s="361"/>
      <c r="T116" s="361"/>
      <c r="U116" s="361"/>
    </row>
    <row r="117" spans="1:21" s="289" customFormat="1" ht="15" x14ac:dyDescent="0.25">
      <c r="A117" s="361"/>
      <c r="B117" s="361"/>
      <c r="C117" s="308"/>
      <c r="D117" s="361"/>
      <c r="E117" s="314"/>
      <c r="F117" s="152"/>
      <c r="G117" s="152"/>
      <c r="H117" s="152"/>
      <c r="I117" s="152"/>
      <c r="J117" s="152"/>
      <c r="K117" s="152"/>
      <c r="L117" s="152"/>
      <c r="M117" s="152"/>
      <c r="N117" s="152"/>
      <c r="O117" s="152"/>
      <c r="P117" s="152"/>
      <c r="Q117" s="152"/>
      <c r="R117" s="361"/>
      <c r="S117" s="361"/>
      <c r="T117" s="361"/>
      <c r="U117" s="361"/>
    </row>
    <row r="118" spans="1:21" ht="5.25" customHeight="1" x14ac:dyDescent="0.2">
      <c r="A118" s="293"/>
      <c r="B118" s="293"/>
      <c r="C118" s="293"/>
      <c r="D118" s="293"/>
      <c r="E118" s="293"/>
      <c r="F118" s="293"/>
      <c r="G118" s="293"/>
      <c r="H118" s="293"/>
      <c r="I118" s="293"/>
      <c r="J118" s="293"/>
      <c r="K118" s="293"/>
      <c r="L118" s="293"/>
      <c r="M118" s="293"/>
      <c r="N118" s="293"/>
      <c r="O118" s="293"/>
      <c r="P118" s="293"/>
      <c r="Q118" s="293"/>
    </row>
    <row r="119" spans="1:21" s="281" customFormat="1" ht="5.25" customHeight="1" thickBot="1" x14ac:dyDescent="0.25">
      <c r="A119" s="3"/>
      <c r="B119" s="3"/>
      <c r="C119" s="3"/>
      <c r="D119" s="3"/>
      <c r="E119" s="3"/>
      <c r="F119" s="3"/>
      <c r="G119" s="3"/>
      <c r="H119" s="3"/>
      <c r="I119" s="3"/>
      <c r="J119" s="3"/>
      <c r="K119" s="3"/>
      <c r="L119" s="3"/>
      <c r="M119" s="3"/>
      <c r="N119" s="3"/>
      <c r="O119" s="3"/>
      <c r="P119" s="3"/>
      <c r="Q119" s="3"/>
      <c r="R119" s="361"/>
      <c r="S119" s="361"/>
      <c r="T119" s="361"/>
      <c r="U119" s="361"/>
    </row>
    <row r="120" spans="1:21" s="289" customFormat="1" ht="15" x14ac:dyDescent="0.25">
      <c r="A120" s="13" t="s">
        <v>613</v>
      </c>
      <c r="B120" s="309"/>
      <c r="C120" s="310" t="s">
        <v>611</v>
      </c>
      <c r="D120" s="9"/>
      <c r="E120" s="294" t="s">
        <v>20</v>
      </c>
      <c r="F120" s="295" t="s">
        <v>28</v>
      </c>
      <c r="G120" s="295" t="s">
        <v>29</v>
      </c>
      <c r="H120" s="295" t="s">
        <v>30</v>
      </c>
      <c r="I120" s="295" t="s">
        <v>31</v>
      </c>
      <c r="J120" s="295" t="s">
        <v>32</v>
      </c>
      <c r="K120" s="295" t="s">
        <v>33</v>
      </c>
      <c r="L120" s="295" t="s">
        <v>8</v>
      </c>
      <c r="M120" s="295" t="s">
        <v>9</v>
      </c>
      <c r="N120" s="295" t="s">
        <v>0</v>
      </c>
      <c r="O120" s="295" t="s">
        <v>2</v>
      </c>
      <c r="P120" s="295" t="s">
        <v>3</v>
      </c>
      <c r="Q120" s="295" t="s">
        <v>4</v>
      </c>
      <c r="R120" s="10"/>
      <c r="S120" s="361"/>
      <c r="T120" s="361"/>
      <c r="U120" s="361"/>
    </row>
    <row r="121" spans="1:21" s="289" customFormat="1" ht="15" x14ac:dyDescent="0.25">
      <c r="A121" s="361"/>
      <c r="B121" s="37"/>
      <c r="C121" s="296" t="s">
        <v>608</v>
      </c>
      <c r="D121" s="5"/>
      <c r="E121" s="290" t="e">
        <f>SUM(F121:Q121)</f>
        <v>#REF!</v>
      </c>
      <c r="F121" s="119" t="e">
        <f>SUM(F90,F97,F113)</f>
        <v>#REF!</v>
      </c>
      <c r="G121" s="119" t="e">
        <f t="shared" ref="G121:Q121" si="103">SUM(G90,G97,G113)</f>
        <v>#REF!</v>
      </c>
      <c r="H121" s="119" t="e">
        <f t="shared" si="103"/>
        <v>#REF!</v>
      </c>
      <c r="I121" s="119" t="e">
        <f t="shared" si="103"/>
        <v>#REF!</v>
      </c>
      <c r="J121" s="119" t="e">
        <f t="shared" si="103"/>
        <v>#REF!</v>
      </c>
      <c r="K121" s="119" t="e">
        <f t="shared" si="103"/>
        <v>#REF!</v>
      </c>
      <c r="L121" s="119" t="e">
        <f t="shared" si="103"/>
        <v>#REF!</v>
      </c>
      <c r="M121" s="119" t="e">
        <f t="shared" si="103"/>
        <v>#REF!</v>
      </c>
      <c r="N121" s="119" t="e">
        <f t="shared" si="103"/>
        <v>#REF!</v>
      </c>
      <c r="O121" s="119" t="e">
        <f t="shared" si="103"/>
        <v>#REF!</v>
      </c>
      <c r="P121" s="119" t="e">
        <f t="shared" si="103"/>
        <v>#REF!</v>
      </c>
      <c r="Q121" s="119" t="e">
        <f t="shared" si="103"/>
        <v>#REF!</v>
      </c>
      <c r="R121" s="38"/>
      <c r="S121" s="361"/>
      <c r="T121" s="361"/>
      <c r="U121" s="361"/>
    </row>
    <row r="122" spans="1:21" s="289" customFormat="1" ht="15" x14ac:dyDescent="0.25">
      <c r="A122" s="361"/>
      <c r="B122" s="37"/>
      <c r="C122" s="296" t="s">
        <v>609</v>
      </c>
      <c r="D122" s="5"/>
      <c r="E122" s="292">
        <f t="shared" ref="E122:E123" si="104">SUM(F122:Q122)</f>
        <v>0</v>
      </c>
      <c r="F122" s="121">
        <f>SUM(F91,F98,F114)</f>
        <v>0</v>
      </c>
      <c r="G122" s="121">
        <f t="shared" ref="G122:Q122" si="105">SUM(G91,G98,G114)</f>
        <v>0</v>
      </c>
      <c r="H122" s="121">
        <f t="shared" si="105"/>
        <v>0</v>
      </c>
      <c r="I122" s="121">
        <f t="shared" si="105"/>
        <v>0</v>
      </c>
      <c r="J122" s="121">
        <f t="shared" si="105"/>
        <v>0</v>
      </c>
      <c r="K122" s="121">
        <f t="shared" si="105"/>
        <v>0</v>
      </c>
      <c r="L122" s="121">
        <f t="shared" si="105"/>
        <v>0</v>
      </c>
      <c r="M122" s="121">
        <f t="shared" si="105"/>
        <v>0</v>
      </c>
      <c r="N122" s="121">
        <f t="shared" si="105"/>
        <v>0</v>
      </c>
      <c r="O122" s="121">
        <f t="shared" si="105"/>
        <v>0</v>
      </c>
      <c r="P122" s="121">
        <f t="shared" si="105"/>
        <v>0</v>
      </c>
      <c r="Q122" s="121">
        <f t="shared" si="105"/>
        <v>0</v>
      </c>
      <c r="R122" s="38"/>
      <c r="S122" s="361"/>
      <c r="T122" s="361"/>
      <c r="U122" s="361"/>
    </row>
    <row r="123" spans="1:21" s="289" customFormat="1" ht="15" x14ac:dyDescent="0.25">
      <c r="A123" s="361"/>
      <c r="B123" s="37"/>
      <c r="C123" s="308" t="s">
        <v>615</v>
      </c>
      <c r="D123" s="5"/>
      <c r="E123" s="291" t="e">
        <f t="shared" si="104"/>
        <v>#REF!</v>
      </c>
      <c r="F123" s="69" t="e">
        <f>IF(F121&gt;=F122,F122,F121)</f>
        <v>#REF!</v>
      </c>
      <c r="G123" s="69" t="e">
        <f t="shared" ref="G123" si="106">IF(G121&gt;=G122,G122,G121)</f>
        <v>#REF!</v>
      </c>
      <c r="H123" s="69" t="e">
        <f t="shared" ref="H123" si="107">IF(H121&gt;=H122,H122,H121)</f>
        <v>#REF!</v>
      </c>
      <c r="I123" s="69" t="e">
        <f t="shared" ref="I123" si="108">IF(I121&gt;=I122,I122,I121)</f>
        <v>#REF!</v>
      </c>
      <c r="J123" s="69" t="e">
        <f t="shared" ref="J123" si="109">IF(J121&gt;=J122,J122,J121)</f>
        <v>#REF!</v>
      </c>
      <c r="K123" s="69" t="e">
        <f t="shared" ref="K123" si="110">IF(K121&gt;=K122,K122,K121)</f>
        <v>#REF!</v>
      </c>
      <c r="L123" s="69" t="e">
        <f t="shared" ref="L123" si="111">IF(L121&gt;=L122,L122,L121)</f>
        <v>#REF!</v>
      </c>
      <c r="M123" s="69" t="e">
        <f t="shared" ref="M123" si="112">IF(M121&gt;=M122,M122,M121)</f>
        <v>#REF!</v>
      </c>
      <c r="N123" s="69" t="e">
        <f t="shared" ref="N123" si="113">IF(N121&gt;=N122,N122,N121)</f>
        <v>#REF!</v>
      </c>
      <c r="O123" s="69" t="e">
        <f t="shared" ref="O123" si="114">IF(O121&gt;=O122,O122,O121)</f>
        <v>#REF!</v>
      </c>
      <c r="P123" s="69" t="e">
        <f t="shared" ref="P123" si="115">IF(P121&gt;=P122,P122,P121)</f>
        <v>#REF!</v>
      </c>
      <c r="Q123" s="69" t="e">
        <f t="shared" ref="Q123" si="116">IF(Q121&gt;=Q122,Q122,Q121)</f>
        <v>#REF!</v>
      </c>
      <c r="R123" s="38"/>
      <c r="S123" s="361"/>
      <c r="T123" s="361"/>
      <c r="U123" s="361"/>
    </row>
    <row r="124" spans="1:21" s="289" customFormat="1" ht="15.75" thickBot="1" x14ac:dyDescent="0.3">
      <c r="A124" s="361"/>
      <c r="B124" s="6"/>
      <c r="C124" s="311" t="s">
        <v>616</v>
      </c>
      <c r="D124" s="7"/>
      <c r="E124" s="297" t="e">
        <f>IF(E121&gt;=E122,E122,E121)</f>
        <v>#REF!</v>
      </c>
      <c r="F124" s="298"/>
      <c r="G124" s="298"/>
      <c r="H124" s="298"/>
      <c r="I124" s="298"/>
      <c r="J124" s="298"/>
      <c r="K124" s="298"/>
      <c r="L124" s="298"/>
      <c r="M124" s="298"/>
      <c r="N124" s="298"/>
      <c r="O124" s="298"/>
      <c r="P124" s="298"/>
      <c r="Q124" s="298"/>
      <c r="R124" s="8"/>
      <c r="S124" s="361"/>
      <c r="T124" s="361"/>
      <c r="U124" s="361"/>
    </row>
    <row r="126" spans="1:21" s="289" customFormat="1" x14ac:dyDescent="0.2">
      <c r="A126" s="361"/>
      <c r="B126" s="361"/>
      <c r="C126" s="361"/>
      <c r="D126" s="361"/>
      <c r="E126" s="361"/>
      <c r="F126" s="361"/>
      <c r="G126" s="361"/>
      <c r="H126" s="361"/>
      <c r="I126" s="361"/>
      <c r="J126" s="361"/>
      <c r="K126" s="361"/>
      <c r="L126" s="361"/>
      <c r="M126" s="361"/>
      <c r="N126" s="361"/>
      <c r="O126" s="361"/>
      <c r="P126" s="361"/>
      <c r="Q126" s="361"/>
      <c r="R126" s="361"/>
      <c r="S126" s="361"/>
      <c r="T126" s="361"/>
      <c r="U126" s="361"/>
    </row>
    <row r="127" spans="1:21" ht="51" x14ac:dyDescent="0.2">
      <c r="A127" s="312" t="s">
        <v>617</v>
      </c>
      <c r="B127" s="312" t="s">
        <v>618</v>
      </c>
      <c r="C127" s="313" t="s">
        <v>620</v>
      </c>
      <c r="D127" s="312"/>
      <c r="E127" s="313" t="s">
        <v>621</v>
      </c>
      <c r="F127" s="313" t="s">
        <v>624</v>
      </c>
    </row>
    <row r="128" spans="1:21" x14ac:dyDescent="0.2">
      <c r="A128" s="315" t="str">
        <f>C89</f>
        <v>SITE 1: Project Name -- Project Address</v>
      </c>
      <c r="B128" s="315">
        <f>INDEX($B$83:$B$85,MATCH(A128,$A$83:$A$85,0))</f>
        <v>2018</v>
      </c>
      <c r="C128" s="316" t="e">
        <f>E93</f>
        <v>#REF!</v>
      </c>
      <c r="D128" s="315"/>
      <c r="E128" s="316" t="e">
        <f>E92</f>
        <v>#REF!</v>
      </c>
      <c r="F128" s="315" t="s">
        <v>619</v>
      </c>
    </row>
    <row r="129" spans="1:6" x14ac:dyDescent="0.2">
      <c r="A129" s="315" t="str">
        <f>C96</f>
        <v xml:space="preserve">SITE 2:  -- </v>
      </c>
      <c r="B129" s="315">
        <f t="shared" ref="B129" si="117">INDEX($B$83:$B$85,MATCH(A129,$A$83:$A$85,0))</f>
        <v>2018</v>
      </c>
      <c r="C129" s="316" t="e">
        <f>E100</f>
        <v>#REF!</v>
      </c>
      <c r="D129" s="315"/>
      <c r="E129" s="316" t="e">
        <f>E99</f>
        <v>#REF!</v>
      </c>
      <c r="F129" s="315" t="s">
        <v>619</v>
      </c>
    </row>
    <row r="130" spans="1:6" x14ac:dyDescent="0.2">
      <c r="A130" s="315" t="str">
        <f>C112</f>
        <v xml:space="preserve">SITE 3:  -- </v>
      </c>
      <c r="B130" s="315">
        <f>IF(ISERROR(INDEX($B$83:$B$85,MATCH(A130,$A$83:$A$85,0))),0,INDEX($B$83:$B$85,MATCH(A130,$A$83:$A$85,0)))</f>
        <v>2018</v>
      </c>
      <c r="C130" s="316" t="e">
        <f>E116</f>
        <v>#REF!</v>
      </c>
      <c r="D130" s="315"/>
      <c r="E130" s="316" t="e">
        <f>E115</f>
        <v>#REF!</v>
      </c>
      <c r="F130" s="315" t="s">
        <v>619</v>
      </c>
    </row>
    <row r="131" spans="1:6" x14ac:dyDescent="0.2">
      <c r="A131" s="317" t="s">
        <v>622</v>
      </c>
      <c r="B131" s="317">
        <f>B129</f>
        <v>2018</v>
      </c>
      <c r="C131" s="56" t="e">
        <f>E108</f>
        <v>#REF!</v>
      </c>
      <c r="D131" s="317"/>
      <c r="E131" s="56" t="e">
        <f>E107</f>
        <v>#REF!</v>
      </c>
      <c r="F131" s="317" t="s">
        <v>623</v>
      </c>
    </row>
    <row r="132" spans="1:6" x14ac:dyDescent="0.2">
      <c r="A132" s="317" t="s">
        <v>625</v>
      </c>
      <c r="B132" s="317">
        <f>B130</f>
        <v>2018</v>
      </c>
      <c r="C132" s="56" t="e">
        <f>E124</f>
        <v>#REF!</v>
      </c>
      <c r="D132" s="317"/>
      <c r="E132" s="56" t="e">
        <f>E123</f>
        <v>#REF!</v>
      </c>
      <c r="F132" s="317" t="s">
        <v>623</v>
      </c>
    </row>
  </sheetData>
  <customSheetViews>
    <customSheetView guid="{D635BEAF-4410-44C3-8109-399BEE34BBD8}" scale="90" fitToPage="1">
      <selection activeCell="E29" sqref="E29"/>
      <rowBreaks count="2" manualBreakCount="2">
        <brk id="56" max="16383" man="1"/>
        <brk id="78" max="16383" man="1"/>
      </rowBreaks>
      <pageMargins left="0.7" right="0.7" top="0.75" bottom="0.75" header="0.3" footer="0.3"/>
      <printOptions headings="1" gridLines="1"/>
      <pageSetup paperSize="17" scale="66" fitToHeight="0" orientation="landscape" r:id="rId1"/>
    </customSheetView>
    <customSheetView guid="{2BD304A4-4089-4AB2-9F34-C79EE9203C6C}" scale="90" fitToPage="1">
      <selection activeCell="E29" sqref="E29"/>
      <rowBreaks count="2" manualBreakCount="2">
        <brk id="56" max="16383" man="1"/>
        <brk id="78" max="16383" man="1"/>
      </rowBreaks>
      <pageMargins left="0.7" right="0.7" top="0.75" bottom="0.75" header="0.3" footer="0.3"/>
      <printOptions headings="1" gridLines="1"/>
      <pageSetup paperSize="17" scale="66" fitToHeight="0" orientation="landscape" r:id="rId2"/>
    </customSheetView>
  </customSheetViews>
  <printOptions headings="1" gridLines="1"/>
  <pageMargins left="0.7" right="0.7" top="0.75" bottom="0.75" header="0.3" footer="0.3"/>
  <pageSetup paperSize="17" scale="66" fitToHeight="0" orientation="landscape" r:id="rId3"/>
  <rowBreaks count="2" manualBreakCount="2">
    <brk id="56" max="16383" man="1"/>
    <brk id="78" max="16383"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tabColor theme="0" tint="-0.249977111117893"/>
  </sheetPr>
  <dimension ref="A1:XBW154"/>
  <sheetViews>
    <sheetView topLeftCell="A79" zoomScale="55" zoomScaleNormal="55" workbookViewId="0">
      <selection activeCell="C2" sqref="C2"/>
    </sheetView>
  </sheetViews>
  <sheetFormatPr defaultRowHeight="15" x14ac:dyDescent="0.25"/>
  <cols>
    <col min="1" max="1" width="48.28515625" style="1080" customWidth="1"/>
    <col min="2" max="2" width="13.28515625" style="1080" customWidth="1"/>
    <col min="3" max="3" width="13.7109375" style="1080" customWidth="1"/>
    <col min="4" max="4" width="16" style="1080" customWidth="1"/>
    <col min="5" max="5" width="15.7109375" style="1080" customWidth="1"/>
    <col min="6" max="6" width="13.7109375" style="1080" customWidth="1"/>
    <col min="7" max="7" width="14.5703125" style="1080" customWidth="1"/>
    <col min="8" max="8" width="14.7109375" style="1080" customWidth="1"/>
    <col min="9" max="9" width="16.42578125" style="1080" customWidth="1"/>
    <col min="10" max="10" width="15.5703125" style="1080" customWidth="1"/>
    <col min="11" max="11" width="14.7109375" style="1080" customWidth="1"/>
    <col min="12" max="12" width="18.28515625" style="1080" customWidth="1"/>
    <col min="13" max="13" width="16.5703125" style="1080" customWidth="1"/>
    <col min="14" max="14" width="15" style="1080" customWidth="1"/>
    <col min="15" max="15" width="16.42578125" style="1082" customWidth="1"/>
    <col min="16" max="17" width="9.140625" style="1082"/>
    <col min="18" max="16384" width="9.140625" style="88"/>
  </cols>
  <sheetData>
    <row r="1" spans="1:16299" s="79" customFormat="1" ht="26.25" x14ac:dyDescent="0.4">
      <c r="A1" s="1075" t="s">
        <v>36</v>
      </c>
      <c r="B1" s="1074"/>
      <c r="C1" s="1076"/>
      <c r="D1" s="1076"/>
      <c r="E1" s="1076"/>
      <c r="F1" s="1076"/>
      <c r="G1" s="1076"/>
      <c r="H1" s="1076"/>
      <c r="I1" s="1076"/>
      <c r="J1" s="1074"/>
      <c r="K1" s="1074"/>
      <c r="L1" s="1074"/>
      <c r="M1" s="1074"/>
      <c r="N1" s="1074"/>
      <c r="O1" s="1074"/>
      <c r="P1" s="1074"/>
      <c r="Q1" s="1074"/>
    </row>
    <row r="2" spans="1:16299" s="75" customFormat="1" ht="23.25" x14ac:dyDescent="0.35">
      <c r="A2" s="1078" t="s">
        <v>273</v>
      </c>
      <c r="B2" s="1077"/>
      <c r="C2" s="1079"/>
      <c r="D2" s="1079"/>
      <c r="E2" s="1079"/>
      <c r="F2" s="1079"/>
      <c r="G2" s="1079"/>
      <c r="H2" s="1079"/>
      <c r="I2" s="1079"/>
      <c r="J2" s="1077"/>
      <c r="K2" s="1077"/>
      <c r="L2" s="1077"/>
      <c r="M2" s="1077"/>
      <c r="N2" s="1077"/>
      <c r="O2" s="1077"/>
      <c r="P2" s="1077"/>
      <c r="Q2" s="1077"/>
    </row>
    <row r="3" spans="1:16299" s="75" customFormat="1" ht="23.25" x14ac:dyDescent="0.35">
      <c r="A3" s="1080"/>
      <c r="B3" s="1080"/>
      <c r="C3" s="1080"/>
      <c r="D3" s="1081"/>
      <c r="E3" s="1080"/>
      <c r="F3" s="1080"/>
      <c r="G3" s="1080"/>
      <c r="H3" s="1080"/>
      <c r="I3" s="1080"/>
      <c r="J3" s="1081"/>
      <c r="K3" s="1080"/>
      <c r="L3" s="1080"/>
      <c r="M3" s="1080"/>
      <c r="N3" s="1082"/>
      <c r="O3" s="1082"/>
      <c r="P3" s="1082"/>
      <c r="Q3" s="1082"/>
      <c r="R3" s="88"/>
      <c r="S3" s="336"/>
      <c r="T3" s="88"/>
      <c r="U3" s="88"/>
      <c r="V3" s="88"/>
      <c r="W3" s="88"/>
      <c r="X3" s="88"/>
      <c r="Y3" s="336"/>
      <c r="Z3" s="88"/>
      <c r="AA3" s="88"/>
      <c r="AB3" s="88"/>
      <c r="AC3" s="88"/>
      <c r="AD3" s="88"/>
      <c r="AE3" s="336"/>
      <c r="AF3" s="88"/>
      <c r="AG3" s="88"/>
      <c r="AH3" s="88"/>
      <c r="AI3" s="88"/>
      <c r="AJ3" s="88"/>
      <c r="AK3" s="336"/>
      <c r="AL3" s="88"/>
      <c r="AM3" s="88"/>
      <c r="AN3" s="88"/>
      <c r="AO3" s="88"/>
      <c r="AP3" s="88"/>
      <c r="AQ3" s="336"/>
      <c r="AR3" s="88"/>
      <c r="AS3" s="88"/>
      <c r="AT3" s="88"/>
      <c r="AU3" s="88"/>
      <c r="AV3" s="88"/>
      <c r="AW3" s="336"/>
      <c r="AX3" s="88"/>
      <c r="AY3" s="88"/>
      <c r="AZ3" s="88"/>
      <c r="BA3" s="88"/>
      <c r="BB3" s="88"/>
      <c r="BC3" s="336"/>
      <c r="BD3" s="88"/>
      <c r="BE3" s="88"/>
      <c r="BF3" s="88"/>
      <c r="BG3" s="88"/>
      <c r="BH3" s="88"/>
      <c r="BI3" s="336"/>
      <c r="BJ3" s="88"/>
      <c r="BK3" s="88"/>
      <c r="BL3" s="88"/>
      <c r="BM3" s="88"/>
      <c r="BN3" s="88"/>
      <c r="BO3" s="336"/>
      <c r="BP3" s="88"/>
      <c r="BQ3" s="88"/>
      <c r="BR3" s="88"/>
      <c r="BS3" s="88"/>
      <c r="BT3" s="88"/>
      <c r="BU3" s="336"/>
      <c r="BV3" s="88"/>
      <c r="BW3" s="88"/>
      <c r="BX3" s="88"/>
      <c r="BY3" s="88"/>
      <c r="BZ3" s="88"/>
      <c r="CA3" s="336"/>
      <c r="CB3" s="88"/>
      <c r="CC3" s="88"/>
      <c r="CD3" s="88"/>
      <c r="CE3" s="88"/>
      <c r="CF3" s="88"/>
      <c r="CG3" s="336"/>
      <c r="CH3" s="88"/>
      <c r="CI3" s="88"/>
      <c r="CJ3" s="88"/>
      <c r="CK3" s="88"/>
      <c r="CL3" s="88"/>
      <c r="CM3" s="336"/>
      <c r="CN3" s="88"/>
      <c r="CO3" s="88"/>
      <c r="CP3" s="88"/>
      <c r="CQ3" s="88"/>
      <c r="CR3" s="88"/>
      <c r="CS3" s="336"/>
      <c r="CT3" s="88"/>
      <c r="CU3" s="88"/>
      <c r="CV3" s="88"/>
      <c r="CW3" s="88"/>
      <c r="CX3" s="88"/>
      <c r="CY3" s="336"/>
      <c r="CZ3" s="88"/>
      <c r="DA3" s="88"/>
      <c r="DB3" s="88"/>
      <c r="DC3" s="88"/>
      <c r="DD3" s="88"/>
      <c r="DE3" s="336"/>
      <c r="DF3" s="88"/>
      <c r="DG3" s="88"/>
      <c r="DH3" s="88"/>
      <c r="DI3" s="88"/>
      <c r="DJ3" s="88"/>
      <c r="DK3" s="336"/>
      <c r="DL3" s="88"/>
      <c r="DM3" s="88"/>
      <c r="DN3" s="88"/>
      <c r="DO3" s="88"/>
      <c r="DP3" s="88"/>
      <c r="DQ3" s="336"/>
      <c r="DR3" s="88"/>
      <c r="DS3" s="88"/>
      <c r="DT3" s="88"/>
      <c r="DU3" s="88"/>
      <c r="DV3" s="88"/>
      <c r="DW3" s="336"/>
      <c r="DX3" s="88"/>
      <c r="DY3" s="88"/>
      <c r="DZ3" s="88"/>
      <c r="EA3" s="88"/>
      <c r="EB3" s="88"/>
      <c r="EC3" s="336"/>
      <c r="ED3" s="88"/>
      <c r="EE3" s="88"/>
      <c r="EF3" s="88"/>
      <c r="EG3" s="88"/>
      <c r="EH3" s="88"/>
      <c r="EI3" s="336"/>
      <c r="EJ3" s="88"/>
      <c r="EK3" s="88"/>
      <c r="EL3" s="88"/>
      <c r="EM3" s="88"/>
      <c r="EN3" s="88"/>
      <c r="EO3" s="336"/>
      <c r="EP3" s="88"/>
      <c r="EQ3" s="88"/>
      <c r="ER3" s="88"/>
      <c r="ES3" s="88"/>
      <c r="ET3" s="88"/>
      <c r="EU3" s="336"/>
      <c r="EV3" s="88"/>
      <c r="EW3" s="88"/>
      <c r="EX3" s="88"/>
      <c r="EY3" s="88"/>
      <c r="EZ3" s="88"/>
      <c r="FA3" s="336"/>
      <c r="FB3" s="88"/>
      <c r="FC3" s="88"/>
      <c r="FD3" s="88"/>
      <c r="FE3" s="88"/>
      <c r="FF3" s="88"/>
      <c r="FG3" s="336"/>
      <c r="FH3" s="88"/>
      <c r="FI3" s="88"/>
      <c r="FJ3" s="88"/>
      <c r="FK3" s="88"/>
      <c r="FL3" s="88"/>
      <c r="FM3" s="336"/>
      <c r="FN3" s="88"/>
      <c r="FO3" s="88"/>
      <c r="FP3" s="88"/>
      <c r="FQ3" s="88"/>
      <c r="FR3" s="88"/>
      <c r="FS3" s="336"/>
      <c r="FT3" s="88"/>
      <c r="FU3" s="88"/>
      <c r="FV3" s="88"/>
      <c r="FW3" s="88"/>
      <c r="FX3" s="88"/>
      <c r="FY3" s="336"/>
      <c r="FZ3" s="88"/>
      <c r="GA3" s="88"/>
      <c r="GB3" s="88"/>
      <c r="GC3" s="88"/>
      <c r="GD3" s="88"/>
      <c r="GE3" s="336"/>
      <c r="GF3" s="88"/>
      <c r="GG3" s="88"/>
      <c r="GH3" s="88"/>
      <c r="GI3" s="88"/>
      <c r="GJ3" s="88"/>
      <c r="GK3" s="336"/>
      <c r="GL3" s="88"/>
      <c r="GM3" s="88"/>
      <c r="GN3" s="88"/>
      <c r="GO3" s="88"/>
      <c r="GP3" s="88"/>
      <c r="GQ3" s="336"/>
      <c r="GR3" s="88"/>
      <c r="GS3" s="88"/>
      <c r="GT3" s="88"/>
      <c r="GU3" s="88"/>
      <c r="GV3" s="88"/>
      <c r="GW3" s="336"/>
      <c r="GX3" s="88"/>
      <c r="GY3" s="88"/>
      <c r="GZ3" s="88"/>
      <c r="HA3" s="88"/>
      <c r="HB3" s="88"/>
      <c r="HC3" s="336"/>
      <c r="HD3" s="88"/>
      <c r="HE3" s="88"/>
      <c r="HF3" s="88"/>
      <c r="HG3" s="88"/>
      <c r="HH3" s="88"/>
      <c r="HI3" s="336"/>
      <c r="HJ3" s="88"/>
      <c r="HK3" s="88"/>
      <c r="HL3" s="88"/>
      <c r="HM3" s="88"/>
      <c r="HN3" s="88"/>
      <c r="HO3" s="336"/>
      <c r="HP3" s="88"/>
      <c r="HQ3" s="88"/>
      <c r="HR3" s="88"/>
      <c r="HS3" s="88"/>
      <c r="HT3" s="88"/>
      <c r="HU3" s="336"/>
      <c r="HV3" s="88"/>
      <c r="HW3" s="88"/>
      <c r="HX3" s="88"/>
      <c r="HY3" s="88"/>
      <c r="HZ3" s="88"/>
      <c r="IA3" s="336"/>
      <c r="IB3" s="88"/>
      <c r="IC3" s="88"/>
      <c r="ID3" s="88"/>
      <c r="IE3" s="88"/>
      <c r="IF3" s="88"/>
      <c r="IG3" s="336"/>
      <c r="IH3" s="88"/>
      <c r="II3" s="88"/>
      <c r="IJ3" s="88"/>
      <c r="IK3" s="88"/>
      <c r="IL3" s="88"/>
      <c r="IM3" s="336"/>
      <c r="IN3" s="88"/>
      <c r="IO3" s="88"/>
      <c r="IP3" s="88"/>
      <c r="IQ3" s="88"/>
      <c r="IR3" s="88"/>
      <c r="IS3" s="336"/>
      <c r="IT3" s="88"/>
      <c r="IU3" s="88"/>
      <c r="IV3" s="88"/>
      <c r="IW3" s="88"/>
      <c r="IX3" s="88"/>
      <c r="IY3" s="336"/>
      <c r="IZ3" s="88"/>
      <c r="JA3" s="88"/>
      <c r="JB3" s="88"/>
      <c r="JC3" s="88"/>
      <c r="JD3" s="88"/>
      <c r="JE3" s="336"/>
      <c r="JF3" s="88"/>
      <c r="JG3" s="88"/>
      <c r="JH3" s="88"/>
      <c r="JI3" s="88"/>
      <c r="JJ3" s="88"/>
      <c r="JK3" s="336"/>
      <c r="JL3" s="88"/>
      <c r="JM3" s="88"/>
      <c r="JN3" s="88"/>
      <c r="JO3" s="88"/>
      <c r="JP3" s="88"/>
      <c r="JQ3" s="336"/>
      <c r="JR3" s="88"/>
      <c r="JS3" s="88"/>
      <c r="JT3" s="88"/>
      <c r="JU3" s="88"/>
      <c r="JV3" s="88"/>
      <c r="JW3" s="336"/>
      <c r="JX3" s="88"/>
      <c r="JY3" s="88"/>
      <c r="JZ3" s="88"/>
      <c r="KA3" s="88"/>
      <c r="KB3" s="88"/>
      <c r="KC3" s="336"/>
      <c r="KD3" s="88"/>
      <c r="KE3" s="88"/>
      <c r="KF3" s="88"/>
      <c r="KG3" s="88"/>
      <c r="KH3" s="88"/>
      <c r="KI3" s="336"/>
      <c r="KJ3" s="88"/>
      <c r="KK3" s="88"/>
      <c r="KL3" s="88"/>
      <c r="KM3" s="88"/>
      <c r="KN3" s="88"/>
      <c r="KO3" s="336"/>
      <c r="KP3" s="88"/>
      <c r="KQ3" s="88"/>
      <c r="KR3" s="88"/>
      <c r="KS3" s="88"/>
      <c r="KT3" s="88"/>
      <c r="KU3" s="336"/>
      <c r="KV3" s="88"/>
      <c r="KW3" s="88"/>
      <c r="KX3" s="88"/>
      <c r="KY3" s="88"/>
      <c r="KZ3" s="88"/>
      <c r="LA3" s="336"/>
      <c r="LB3" s="88"/>
      <c r="LC3" s="88"/>
      <c r="LD3" s="88"/>
      <c r="LE3" s="88"/>
      <c r="LF3" s="88"/>
      <c r="LG3" s="336"/>
      <c r="LH3" s="88"/>
      <c r="LI3" s="88"/>
      <c r="LJ3" s="88"/>
      <c r="LK3" s="88"/>
      <c r="LL3" s="88"/>
      <c r="LM3" s="336"/>
      <c r="LN3" s="88"/>
      <c r="LO3" s="88"/>
      <c r="LP3" s="88"/>
      <c r="LQ3" s="88"/>
      <c r="LR3" s="88"/>
      <c r="LS3" s="336"/>
      <c r="LT3" s="88"/>
      <c r="LU3" s="88"/>
      <c r="LV3" s="88"/>
      <c r="LW3" s="88"/>
      <c r="LX3" s="88"/>
      <c r="LY3" s="336"/>
      <c r="LZ3" s="88"/>
      <c r="MA3" s="88"/>
      <c r="MB3" s="88"/>
      <c r="MC3" s="88"/>
      <c r="MD3" s="88"/>
      <c r="ME3" s="336"/>
      <c r="MF3" s="88"/>
      <c r="MG3" s="88"/>
      <c r="MH3" s="88"/>
      <c r="MI3" s="88"/>
      <c r="MJ3" s="88"/>
      <c r="MK3" s="336"/>
      <c r="ML3" s="88"/>
      <c r="MM3" s="88"/>
      <c r="MN3" s="88"/>
      <c r="MO3" s="88"/>
      <c r="MP3" s="88"/>
      <c r="MQ3" s="336"/>
      <c r="MR3" s="88"/>
      <c r="MS3" s="88"/>
      <c r="MT3" s="88"/>
      <c r="MU3" s="88"/>
      <c r="MV3" s="88"/>
      <c r="MW3" s="336"/>
      <c r="MX3" s="88"/>
      <c r="MY3" s="88"/>
      <c r="MZ3" s="88"/>
      <c r="NA3" s="88"/>
      <c r="NB3" s="88"/>
      <c r="NC3" s="336"/>
      <c r="ND3" s="88"/>
      <c r="NE3" s="88"/>
      <c r="NF3" s="88"/>
      <c r="NG3" s="88"/>
      <c r="NH3" s="88"/>
      <c r="NI3" s="336"/>
      <c r="NJ3" s="88"/>
      <c r="NK3" s="88"/>
      <c r="NL3" s="88"/>
      <c r="NM3" s="88"/>
      <c r="NN3" s="88"/>
      <c r="NO3" s="336"/>
      <c r="NP3" s="88"/>
      <c r="NQ3" s="88"/>
      <c r="NR3" s="88"/>
      <c r="NS3" s="88"/>
      <c r="NT3" s="88"/>
      <c r="NU3" s="336"/>
      <c r="NV3" s="88"/>
      <c r="NW3" s="88"/>
      <c r="NX3" s="88"/>
      <c r="NY3" s="88"/>
      <c r="NZ3" s="88"/>
      <c r="OA3" s="336"/>
      <c r="OB3" s="88"/>
      <c r="OC3" s="88"/>
      <c r="OD3" s="88"/>
      <c r="OE3" s="88"/>
      <c r="OF3" s="88"/>
      <c r="OG3" s="336"/>
      <c r="OH3" s="88"/>
      <c r="OI3" s="88"/>
      <c r="OJ3" s="88"/>
      <c r="OK3" s="88"/>
      <c r="OL3" s="88"/>
      <c r="OM3" s="336"/>
      <c r="ON3" s="88"/>
      <c r="OO3" s="88"/>
      <c r="OP3" s="88"/>
      <c r="OQ3" s="88"/>
      <c r="OR3" s="88"/>
      <c r="OS3" s="336"/>
      <c r="OT3" s="88"/>
      <c r="OU3" s="88"/>
      <c r="OV3" s="88"/>
      <c r="OW3" s="88"/>
      <c r="OX3" s="88"/>
      <c r="OY3" s="336"/>
      <c r="OZ3" s="88"/>
      <c r="PA3" s="88"/>
      <c r="PB3" s="88"/>
      <c r="PC3" s="88"/>
      <c r="PD3" s="88"/>
      <c r="PE3" s="336"/>
      <c r="PF3" s="88"/>
      <c r="PG3" s="88"/>
      <c r="PH3" s="88"/>
      <c r="PI3" s="88"/>
      <c r="PJ3" s="88"/>
      <c r="PK3" s="336"/>
      <c r="PL3" s="88"/>
      <c r="PM3" s="88"/>
      <c r="PN3" s="88"/>
      <c r="PO3" s="88"/>
      <c r="PP3" s="88"/>
      <c r="PQ3" s="336"/>
      <c r="PR3" s="88"/>
      <c r="PS3" s="88"/>
      <c r="PT3" s="88"/>
      <c r="PU3" s="88"/>
      <c r="PV3" s="88"/>
      <c r="PW3" s="336"/>
      <c r="PX3" s="88"/>
      <c r="PY3" s="88"/>
      <c r="PZ3" s="88"/>
      <c r="QA3" s="88"/>
      <c r="QB3" s="88"/>
      <c r="QC3" s="336"/>
      <c r="QD3" s="88"/>
      <c r="QE3" s="88"/>
      <c r="QF3" s="88"/>
      <c r="QG3" s="88"/>
      <c r="QH3" s="88"/>
      <c r="QI3" s="336"/>
      <c r="QJ3" s="88"/>
      <c r="QK3" s="88"/>
      <c r="QL3" s="88"/>
      <c r="QM3" s="88"/>
      <c r="QN3" s="88"/>
      <c r="QO3" s="336"/>
      <c r="QP3" s="88"/>
      <c r="QQ3" s="88"/>
      <c r="QR3" s="88"/>
      <c r="QS3" s="88"/>
      <c r="QT3" s="88"/>
      <c r="QU3" s="336"/>
      <c r="QV3" s="88"/>
      <c r="QW3" s="88"/>
      <c r="QX3" s="88"/>
      <c r="QY3" s="88"/>
      <c r="QZ3" s="88"/>
      <c r="RA3" s="336"/>
      <c r="RB3" s="88"/>
      <c r="RC3" s="88"/>
      <c r="RD3" s="88"/>
      <c r="RE3" s="88"/>
      <c r="RF3" s="88"/>
      <c r="RG3" s="336"/>
      <c r="RH3" s="88"/>
      <c r="RI3" s="88"/>
      <c r="RJ3" s="88"/>
      <c r="RK3" s="88"/>
      <c r="RL3" s="88"/>
      <c r="RM3" s="336"/>
      <c r="RN3" s="88"/>
      <c r="RO3" s="88"/>
      <c r="RP3" s="88"/>
      <c r="RQ3" s="88"/>
      <c r="RR3" s="88"/>
      <c r="RS3" s="336"/>
      <c r="RT3" s="88"/>
      <c r="RU3" s="88"/>
      <c r="RV3" s="88"/>
      <c r="RW3" s="88"/>
      <c r="RX3" s="88"/>
      <c r="RY3" s="336"/>
      <c r="RZ3" s="88"/>
      <c r="SA3" s="88"/>
      <c r="SB3" s="88"/>
      <c r="SC3" s="88"/>
      <c r="SD3" s="88"/>
      <c r="SE3" s="336"/>
      <c r="SF3" s="88"/>
      <c r="SG3" s="88"/>
      <c r="SH3" s="88"/>
      <c r="SI3" s="88"/>
      <c r="SJ3" s="88"/>
      <c r="SK3" s="336"/>
      <c r="SL3" s="88"/>
      <c r="SM3" s="88"/>
      <c r="SN3" s="88"/>
      <c r="SO3" s="88"/>
      <c r="SP3" s="88"/>
      <c r="SQ3" s="336"/>
      <c r="SR3" s="88"/>
      <c r="SS3" s="88"/>
      <c r="ST3" s="88"/>
      <c r="SU3" s="88"/>
      <c r="SV3" s="88"/>
      <c r="SW3" s="336"/>
      <c r="SX3" s="88"/>
      <c r="SY3" s="88"/>
      <c r="SZ3" s="88"/>
      <c r="TA3" s="88"/>
      <c r="TB3" s="88"/>
      <c r="TC3" s="336"/>
      <c r="TD3" s="88"/>
      <c r="TE3" s="88"/>
      <c r="TF3" s="88"/>
      <c r="TG3" s="88"/>
      <c r="TH3" s="88"/>
      <c r="TI3" s="336"/>
      <c r="TJ3" s="88"/>
      <c r="TK3" s="88"/>
      <c r="TL3" s="88"/>
      <c r="TM3" s="88"/>
      <c r="TN3" s="88"/>
      <c r="TO3" s="336"/>
      <c r="TP3" s="88"/>
      <c r="TQ3" s="88"/>
      <c r="TR3" s="88"/>
      <c r="TS3" s="88"/>
      <c r="TT3" s="88"/>
      <c r="TU3" s="336"/>
      <c r="TV3" s="88"/>
      <c r="TW3" s="88"/>
      <c r="TX3" s="88"/>
      <c r="TY3" s="88"/>
      <c r="TZ3" s="88"/>
      <c r="UA3" s="336"/>
      <c r="UB3" s="88"/>
      <c r="UC3" s="88"/>
      <c r="UD3" s="88"/>
      <c r="UE3" s="88"/>
      <c r="UF3" s="88"/>
      <c r="UG3" s="336"/>
      <c r="UH3" s="88"/>
      <c r="UI3" s="88"/>
      <c r="UJ3" s="88"/>
      <c r="UK3" s="88"/>
      <c r="UL3" s="88"/>
      <c r="UM3" s="336"/>
      <c r="UN3" s="88"/>
      <c r="UO3" s="88"/>
      <c r="UP3" s="88"/>
      <c r="UQ3" s="88"/>
      <c r="UR3" s="88"/>
      <c r="US3" s="336"/>
      <c r="UT3" s="88"/>
      <c r="UU3" s="88"/>
      <c r="UV3" s="88"/>
      <c r="UW3" s="88"/>
      <c r="UX3" s="88"/>
      <c r="UY3" s="336"/>
      <c r="UZ3" s="88"/>
      <c r="VA3" s="88"/>
      <c r="VB3" s="88"/>
      <c r="VC3" s="88"/>
      <c r="VD3" s="88"/>
      <c r="VE3" s="336"/>
      <c r="VF3" s="88"/>
      <c r="VG3" s="88"/>
      <c r="VH3" s="88"/>
      <c r="VI3" s="88"/>
      <c r="VJ3" s="88"/>
      <c r="VK3" s="336"/>
      <c r="VL3" s="88"/>
      <c r="VM3" s="88"/>
      <c r="VN3" s="88"/>
      <c r="VO3" s="88"/>
      <c r="VP3" s="88"/>
      <c r="VQ3" s="336"/>
      <c r="VR3" s="88"/>
      <c r="VS3" s="88"/>
      <c r="VT3" s="88"/>
      <c r="VU3" s="88"/>
      <c r="VV3" s="88"/>
      <c r="VW3" s="336"/>
      <c r="VX3" s="88"/>
      <c r="VY3" s="88"/>
      <c r="VZ3" s="88"/>
      <c r="WA3" s="88"/>
      <c r="WB3" s="88"/>
      <c r="WC3" s="336"/>
      <c r="WD3" s="88"/>
      <c r="WE3" s="88"/>
      <c r="WF3" s="88"/>
      <c r="WG3" s="88"/>
      <c r="WH3" s="88"/>
      <c r="WI3" s="336"/>
      <c r="WJ3" s="88"/>
      <c r="WK3" s="88"/>
      <c r="WL3" s="88"/>
      <c r="WM3" s="88"/>
      <c r="WN3" s="88"/>
      <c r="WO3" s="336"/>
      <c r="WP3" s="88"/>
      <c r="WQ3" s="88"/>
      <c r="WR3" s="88"/>
      <c r="WS3" s="88"/>
      <c r="WT3" s="88"/>
      <c r="WU3" s="336"/>
      <c r="WV3" s="88"/>
      <c r="WW3" s="88"/>
      <c r="WX3" s="88"/>
      <c r="WY3" s="88"/>
      <c r="WZ3" s="88"/>
      <c r="XA3" s="336"/>
      <c r="XB3" s="88"/>
      <c r="XC3" s="88"/>
      <c r="XD3" s="88"/>
      <c r="XE3" s="88"/>
      <c r="XF3" s="88"/>
      <c r="XG3" s="336"/>
      <c r="XH3" s="88"/>
      <c r="XI3" s="88"/>
      <c r="XJ3" s="88"/>
      <c r="XK3" s="88"/>
      <c r="XL3" s="88"/>
      <c r="XM3" s="336"/>
      <c r="XN3" s="88"/>
      <c r="XO3" s="88"/>
      <c r="XP3" s="88"/>
      <c r="XQ3" s="88"/>
      <c r="XR3" s="88"/>
      <c r="XS3" s="336"/>
      <c r="XT3" s="88"/>
      <c r="XU3" s="88"/>
      <c r="XV3" s="88"/>
      <c r="XW3" s="88"/>
      <c r="XX3" s="88"/>
      <c r="XY3" s="336"/>
      <c r="XZ3" s="88"/>
      <c r="YA3" s="88"/>
      <c r="YB3" s="88"/>
      <c r="YC3" s="88"/>
      <c r="YD3" s="88"/>
      <c r="YE3" s="336"/>
      <c r="YF3" s="88"/>
      <c r="YG3" s="88"/>
      <c r="YH3" s="88"/>
      <c r="YI3" s="88"/>
      <c r="YJ3" s="88"/>
      <c r="YK3" s="336"/>
      <c r="YL3" s="88"/>
      <c r="YM3" s="88"/>
      <c r="YN3" s="88"/>
      <c r="YO3" s="88"/>
      <c r="YP3" s="88"/>
      <c r="YQ3" s="336"/>
      <c r="YR3" s="88"/>
      <c r="YS3" s="88"/>
      <c r="YT3" s="88"/>
      <c r="YU3" s="88"/>
      <c r="YV3" s="88"/>
      <c r="YW3" s="336"/>
      <c r="YX3" s="88"/>
      <c r="YY3" s="88"/>
      <c r="YZ3" s="88"/>
      <c r="ZA3" s="88"/>
      <c r="ZB3" s="88"/>
      <c r="ZC3" s="336"/>
      <c r="ZD3" s="88"/>
      <c r="ZE3" s="88"/>
      <c r="ZF3" s="88"/>
      <c r="ZG3" s="88"/>
      <c r="ZH3" s="88"/>
      <c r="ZI3" s="336"/>
      <c r="ZJ3" s="88"/>
      <c r="ZK3" s="88"/>
      <c r="ZL3" s="88"/>
      <c r="ZM3" s="88"/>
      <c r="ZN3" s="88"/>
      <c r="ZO3" s="336"/>
      <c r="ZP3" s="88"/>
      <c r="ZQ3" s="88"/>
      <c r="ZR3" s="88"/>
      <c r="ZS3" s="88"/>
      <c r="ZT3" s="88"/>
      <c r="ZU3" s="336"/>
      <c r="ZV3" s="88"/>
      <c r="ZW3" s="88"/>
      <c r="ZX3" s="88"/>
      <c r="ZY3" s="88"/>
      <c r="ZZ3" s="88"/>
      <c r="AAA3" s="336"/>
      <c r="AAB3" s="88"/>
      <c r="AAC3" s="88"/>
      <c r="AAD3" s="88"/>
      <c r="AAE3" s="88"/>
      <c r="AAF3" s="88"/>
      <c r="AAG3" s="336"/>
      <c r="AAH3" s="88"/>
      <c r="AAI3" s="88"/>
      <c r="AAJ3" s="88"/>
      <c r="AAK3" s="88"/>
      <c r="AAL3" s="88"/>
      <c r="AAM3" s="336"/>
      <c r="AAN3" s="88"/>
      <c r="AAO3" s="88"/>
      <c r="AAP3" s="88"/>
      <c r="AAQ3" s="88"/>
      <c r="AAR3" s="88"/>
      <c r="AAS3" s="336"/>
      <c r="AAT3" s="88"/>
      <c r="AAU3" s="88"/>
      <c r="AAV3" s="88"/>
      <c r="AAW3" s="88"/>
      <c r="AAX3" s="88"/>
      <c r="AAY3" s="336"/>
      <c r="AAZ3" s="88"/>
      <c r="ABA3" s="88"/>
      <c r="ABB3" s="88"/>
      <c r="ABC3" s="88"/>
      <c r="ABD3" s="88"/>
      <c r="ABE3" s="336"/>
      <c r="ABF3" s="88"/>
      <c r="ABG3" s="88"/>
      <c r="ABH3" s="88"/>
      <c r="ABI3" s="88"/>
      <c r="ABJ3" s="88"/>
      <c r="ABK3" s="336"/>
      <c r="ABL3" s="88"/>
      <c r="ABM3" s="88"/>
      <c r="ABN3" s="88"/>
      <c r="ABO3" s="88"/>
      <c r="ABP3" s="88"/>
      <c r="ABQ3" s="336"/>
      <c r="ABR3" s="88"/>
      <c r="ABS3" s="88"/>
      <c r="ABT3" s="88"/>
      <c r="ABU3" s="88"/>
      <c r="ABV3" s="88"/>
      <c r="ABW3" s="336"/>
      <c r="ABX3" s="88"/>
      <c r="ABY3" s="88"/>
      <c r="ABZ3" s="88"/>
      <c r="ACA3" s="88"/>
      <c r="ACB3" s="88"/>
      <c r="ACC3" s="336"/>
      <c r="ACD3" s="88"/>
      <c r="ACE3" s="88"/>
      <c r="ACF3" s="88"/>
      <c r="ACG3" s="88"/>
      <c r="ACH3" s="88"/>
      <c r="ACI3" s="336"/>
      <c r="ACJ3" s="88"/>
      <c r="ACK3" s="88"/>
      <c r="ACL3" s="88"/>
      <c r="ACM3" s="88"/>
      <c r="ACN3" s="88"/>
      <c r="ACO3" s="336"/>
      <c r="ACP3" s="88"/>
      <c r="ACQ3" s="88"/>
      <c r="ACR3" s="88"/>
      <c r="ACS3" s="88"/>
      <c r="ACT3" s="88"/>
      <c r="ACU3" s="336"/>
      <c r="ACV3" s="88"/>
      <c r="ACW3" s="88"/>
      <c r="ACX3" s="88"/>
      <c r="ACY3" s="88"/>
      <c r="ACZ3" s="88"/>
      <c r="ADA3" s="336"/>
      <c r="ADB3" s="88"/>
      <c r="ADC3" s="88"/>
      <c r="ADD3" s="88"/>
      <c r="ADE3" s="88"/>
      <c r="ADF3" s="88"/>
      <c r="ADG3" s="336"/>
      <c r="ADH3" s="88"/>
      <c r="ADI3" s="88"/>
      <c r="ADJ3" s="88"/>
      <c r="ADK3" s="88"/>
      <c r="ADL3" s="88"/>
      <c r="ADM3" s="336"/>
      <c r="ADN3" s="88"/>
      <c r="ADO3" s="88"/>
      <c r="ADP3" s="88"/>
      <c r="ADQ3" s="88"/>
      <c r="ADR3" s="88"/>
      <c r="ADS3" s="336"/>
      <c r="ADT3" s="88"/>
      <c r="ADU3" s="88"/>
      <c r="ADV3" s="88"/>
      <c r="ADW3" s="88"/>
      <c r="ADX3" s="88"/>
      <c r="ADY3" s="336"/>
      <c r="ADZ3" s="88"/>
      <c r="AEA3" s="88"/>
      <c r="AEB3" s="88"/>
      <c r="AEC3" s="88"/>
      <c r="AED3" s="88"/>
      <c r="AEE3" s="336"/>
      <c r="AEF3" s="88"/>
      <c r="AEG3" s="88"/>
      <c r="AEH3" s="88"/>
      <c r="AEI3" s="88"/>
      <c r="AEJ3" s="88"/>
      <c r="AEK3" s="336"/>
      <c r="AEL3" s="88"/>
      <c r="AEM3" s="88"/>
      <c r="AEN3" s="88"/>
      <c r="AEO3" s="88"/>
      <c r="AEP3" s="88"/>
      <c r="AEQ3" s="336"/>
      <c r="AER3" s="88"/>
      <c r="AES3" s="88"/>
      <c r="AET3" s="88"/>
      <c r="AEU3" s="88"/>
      <c r="AEV3" s="88"/>
      <c r="AEW3" s="336"/>
      <c r="AEX3" s="88"/>
      <c r="AEY3" s="88"/>
      <c r="AEZ3" s="88"/>
      <c r="AFA3" s="88"/>
      <c r="AFB3" s="88"/>
      <c r="AFC3" s="336"/>
      <c r="AFD3" s="88"/>
      <c r="AFE3" s="88"/>
      <c r="AFF3" s="88"/>
      <c r="AFG3" s="88"/>
      <c r="AFH3" s="88"/>
      <c r="AFI3" s="336"/>
      <c r="AFJ3" s="88"/>
      <c r="AFK3" s="88"/>
      <c r="AFL3" s="88"/>
      <c r="AFM3" s="88"/>
      <c r="AFN3" s="88"/>
      <c r="AFO3" s="336"/>
      <c r="AFP3" s="88"/>
      <c r="AFQ3" s="88"/>
      <c r="AFR3" s="88"/>
      <c r="AFS3" s="88"/>
      <c r="AFT3" s="88"/>
      <c r="AFU3" s="336"/>
      <c r="AFV3" s="88"/>
      <c r="AFW3" s="88"/>
      <c r="AFX3" s="88"/>
      <c r="AFY3" s="88"/>
      <c r="AFZ3" s="88"/>
      <c r="AGA3" s="336"/>
      <c r="AGB3" s="88"/>
      <c r="AGC3" s="88"/>
      <c r="AGD3" s="88"/>
      <c r="AGE3" s="88"/>
      <c r="AGF3" s="88"/>
      <c r="AGG3" s="336"/>
      <c r="AGH3" s="88"/>
      <c r="AGI3" s="88"/>
      <c r="AGJ3" s="88"/>
      <c r="AGK3" s="88"/>
      <c r="AGL3" s="88"/>
      <c r="AGM3" s="336"/>
      <c r="AGN3" s="88"/>
      <c r="AGO3" s="88"/>
      <c r="AGP3" s="88"/>
      <c r="AGQ3" s="88"/>
      <c r="AGR3" s="88"/>
      <c r="AGS3" s="336"/>
      <c r="AGT3" s="88"/>
      <c r="AGU3" s="88"/>
      <c r="AGV3" s="88"/>
      <c r="AGW3" s="88"/>
      <c r="AGX3" s="88"/>
      <c r="AGY3" s="336"/>
      <c r="AGZ3" s="88"/>
      <c r="AHA3" s="88"/>
      <c r="AHB3" s="88"/>
      <c r="AHC3" s="88"/>
      <c r="AHD3" s="88"/>
      <c r="AHE3" s="336"/>
      <c r="AHF3" s="88"/>
      <c r="AHG3" s="88"/>
      <c r="AHH3" s="88"/>
      <c r="AHI3" s="88"/>
      <c r="AHJ3" s="88"/>
      <c r="AHK3" s="336"/>
      <c r="AHL3" s="88"/>
      <c r="AHM3" s="88"/>
      <c r="AHN3" s="88"/>
      <c r="AHO3" s="88"/>
      <c r="AHP3" s="88"/>
      <c r="AHQ3" s="336"/>
      <c r="AHR3" s="88"/>
      <c r="AHS3" s="88"/>
      <c r="AHT3" s="88"/>
      <c r="AHU3" s="88"/>
      <c r="AHV3" s="88"/>
      <c r="AHW3" s="336"/>
      <c r="AHX3" s="88"/>
      <c r="AHY3" s="88"/>
      <c r="AHZ3" s="88"/>
      <c r="AIA3" s="88"/>
      <c r="AIB3" s="88"/>
      <c r="AIC3" s="336"/>
      <c r="AID3" s="88"/>
      <c r="AIE3" s="88"/>
      <c r="AIF3" s="88"/>
      <c r="AIG3" s="88"/>
      <c r="AIH3" s="88"/>
      <c r="AII3" s="336"/>
      <c r="AIJ3" s="88"/>
      <c r="AIK3" s="88"/>
      <c r="AIL3" s="88"/>
      <c r="AIM3" s="88"/>
      <c r="AIN3" s="88"/>
      <c r="AIO3" s="336"/>
      <c r="AIP3" s="88"/>
      <c r="AIQ3" s="88"/>
      <c r="AIR3" s="88"/>
      <c r="AIS3" s="88"/>
      <c r="AIT3" s="88"/>
      <c r="AIU3" s="336"/>
      <c r="AIV3" s="88"/>
      <c r="AIW3" s="88"/>
      <c r="AIX3" s="88"/>
      <c r="AIY3" s="88"/>
      <c r="AIZ3" s="88"/>
      <c r="AJA3" s="336"/>
      <c r="AJB3" s="88"/>
      <c r="AJC3" s="88"/>
      <c r="AJD3" s="88"/>
      <c r="AJE3" s="88"/>
      <c r="AJF3" s="88"/>
      <c r="AJG3" s="336"/>
      <c r="AJH3" s="88"/>
      <c r="AJI3" s="88"/>
      <c r="AJJ3" s="88"/>
      <c r="AJK3" s="88"/>
      <c r="AJL3" s="88"/>
      <c r="AJM3" s="336"/>
      <c r="AJN3" s="88"/>
      <c r="AJO3" s="88"/>
      <c r="AJP3" s="88"/>
      <c r="AJQ3" s="88"/>
      <c r="AJR3" s="88"/>
      <c r="AJS3" s="336"/>
      <c r="AJT3" s="88"/>
      <c r="AJU3" s="88"/>
      <c r="AJV3" s="88"/>
      <c r="AJW3" s="88"/>
      <c r="AJX3" s="88"/>
      <c r="AJY3" s="336"/>
      <c r="AJZ3" s="88"/>
      <c r="AKA3" s="88"/>
      <c r="AKB3" s="88"/>
      <c r="AKC3" s="88"/>
      <c r="AKD3" s="88"/>
      <c r="AKE3" s="336"/>
      <c r="AKF3" s="88"/>
      <c r="AKG3" s="88"/>
      <c r="AKH3" s="88"/>
      <c r="AKI3" s="88"/>
      <c r="AKJ3" s="88"/>
      <c r="AKK3" s="336"/>
      <c r="AKL3" s="88"/>
      <c r="AKM3" s="88"/>
      <c r="AKN3" s="88"/>
      <c r="AKO3" s="88"/>
      <c r="AKP3" s="88"/>
      <c r="AKQ3" s="336"/>
      <c r="AKR3" s="88"/>
      <c r="AKS3" s="88"/>
      <c r="AKT3" s="88"/>
      <c r="AKU3" s="88"/>
      <c r="AKV3" s="88"/>
      <c r="AKW3" s="336"/>
      <c r="AKX3" s="88"/>
      <c r="AKY3" s="88"/>
      <c r="AKZ3" s="88"/>
      <c r="ALA3" s="88"/>
      <c r="ALB3" s="88"/>
      <c r="ALC3" s="336"/>
      <c r="ALD3" s="88"/>
      <c r="ALE3" s="88"/>
      <c r="ALF3" s="88"/>
      <c r="ALG3" s="88"/>
      <c r="ALH3" s="88"/>
      <c r="ALI3" s="336"/>
      <c r="ALJ3" s="88"/>
      <c r="ALK3" s="88"/>
      <c r="ALL3" s="88"/>
      <c r="ALM3" s="88"/>
      <c r="ALN3" s="88"/>
      <c r="ALO3" s="336"/>
      <c r="ALP3" s="88"/>
      <c r="ALQ3" s="88"/>
      <c r="ALR3" s="88"/>
      <c r="ALS3" s="88"/>
      <c r="ALT3" s="88"/>
      <c r="ALU3" s="336"/>
      <c r="ALV3" s="88"/>
      <c r="ALW3" s="88"/>
      <c r="ALX3" s="88"/>
      <c r="ALY3" s="88"/>
      <c r="ALZ3" s="88"/>
      <c r="AMA3" s="336"/>
      <c r="AMB3" s="88"/>
      <c r="AMC3" s="88"/>
      <c r="AMD3" s="88"/>
      <c r="AME3" s="88"/>
      <c r="AMF3" s="88"/>
      <c r="AMG3" s="336"/>
      <c r="AMH3" s="88"/>
      <c r="AMI3" s="88"/>
      <c r="AMJ3" s="88"/>
      <c r="AMK3" s="88"/>
      <c r="AML3" s="88"/>
      <c r="AMM3" s="336"/>
      <c r="AMN3" s="88"/>
      <c r="AMO3" s="88"/>
      <c r="AMP3" s="88"/>
      <c r="AMQ3" s="88"/>
      <c r="AMR3" s="88"/>
      <c r="AMS3" s="336"/>
      <c r="AMT3" s="88"/>
      <c r="AMU3" s="88"/>
      <c r="AMV3" s="88"/>
      <c r="AMW3" s="88"/>
      <c r="AMX3" s="88"/>
      <c r="AMY3" s="336"/>
      <c r="AMZ3" s="88"/>
      <c r="ANA3" s="88"/>
      <c r="ANB3" s="88"/>
      <c r="ANC3" s="88"/>
      <c r="AND3" s="88"/>
      <c r="ANE3" s="336"/>
      <c r="ANF3" s="88"/>
      <c r="ANG3" s="88"/>
      <c r="ANH3" s="88"/>
      <c r="ANI3" s="88"/>
      <c r="ANJ3" s="88"/>
      <c r="ANK3" s="336"/>
      <c r="ANL3" s="88"/>
      <c r="ANM3" s="88"/>
      <c r="ANN3" s="88"/>
      <c r="ANO3" s="88"/>
      <c r="ANP3" s="88"/>
      <c r="ANQ3" s="336"/>
      <c r="ANR3" s="88"/>
      <c r="ANS3" s="88"/>
      <c r="ANT3" s="88"/>
      <c r="ANU3" s="88"/>
      <c r="ANV3" s="88"/>
      <c r="ANW3" s="336"/>
      <c r="ANX3" s="88"/>
      <c r="ANY3" s="88"/>
      <c r="ANZ3" s="88"/>
      <c r="AOA3" s="88"/>
      <c r="AOB3" s="88"/>
      <c r="AOC3" s="336"/>
      <c r="AOD3" s="88"/>
      <c r="AOE3" s="88"/>
      <c r="AOF3" s="88"/>
      <c r="AOG3" s="88"/>
      <c r="AOH3" s="88"/>
      <c r="AOI3" s="336"/>
      <c r="AOJ3" s="88"/>
      <c r="AOK3" s="88"/>
      <c r="AOL3" s="88"/>
      <c r="AOM3" s="88"/>
      <c r="AON3" s="88"/>
      <c r="AOO3" s="336"/>
      <c r="AOP3" s="88"/>
      <c r="AOQ3" s="88"/>
      <c r="AOR3" s="88"/>
      <c r="AOS3" s="88"/>
      <c r="AOT3" s="88"/>
      <c r="AOU3" s="336"/>
      <c r="AOV3" s="88"/>
      <c r="AOW3" s="88"/>
      <c r="AOX3" s="88"/>
      <c r="AOY3" s="88"/>
      <c r="AOZ3" s="88"/>
      <c r="APA3" s="336"/>
      <c r="APB3" s="88"/>
      <c r="APC3" s="88"/>
      <c r="APD3" s="88"/>
      <c r="APE3" s="88"/>
      <c r="APF3" s="88"/>
      <c r="APG3" s="336"/>
      <c r="APH3" s="88"/>
      <c r="API3" s="88"/>
      <c r="APJ3" s="88"/>
      <c r="APK3" s="88"/>
      <c r="APL3" s="88"/>
      <c r="APM3" s="336"/>
      <c r="APN3" s="88"/>
      <c r="APO3" s="88"/>
      <c r="APP3" s="88"/>
      <c r="APQ3" s="88"/>
      <c r="APR3" s="88"/>
      <c r="APS3" s="336"/>
      <c r="APT3" s="88"/>
      <c r="APU3" s="88"/>
      <c r="APV3" s="88"/>
      <c r="APW3" s="88"/>
      <c r="APX3" s="88"/>
      <c r="APY3" s="336"/>
      <c r="APZ3" s="88"/>
      <c r="AQA3" s="88"/>
      <c r="AQB3" s="88"/>
      <c r="AQC3" s="88"/>
      <c r="AQD3" s="88"/>
      <c r="AQE3" s="336"/>
      <c r="AQF3" s="88"/>
      <c r="AQG3" s="88"/>
      <c r="AQH3" s="88"/>
      <c r="AQI3" s="88"/>
      <c r="AQJ3" s="88"/>
      <c r="AQK3" s="336"/>
      <c r="AQL3" s="88"/>
      <c r="AQM3" s="88"/>
      <c r="AQN3" s="88"/>
      <c r="AQO3" s="88"/>
      <c r="AQP3" s="88"/>
      <c r="AQQ3" s="336"/>
      <c r="AQR3" s="88"/>
      <c r="AQS3" s="88"/>
      <c r="AQT3" s="88"/>
      <c r="AQU3" s="88"/>
      <c r="AQV3" s="88"/>
      <c r="AQW3" s="336"/>
      <c r="AQX3" s="88"/>
      <c r="AQY3" s="88"/>
      <c r="AQZ3" s="88"/>
      <c r="ARA3" s="88"/>
      <c r="ARB3" s="88"/>
      <c r="ARC3" s="336"/>
      <c r="ARD3" s="88"/>
      <c r="ARE3" s="88"/>
      <c r="ARF3" s="88"/>
      <c r="ARG3" s="88"/>
      <c r="ARH3" s="88"/>
      <c r="ARI3" s="336"/>
      <c r="ARJ3" s="88"/>
      <c r="ARK3" s="88"/>
      <c r="ARL3" s="88"/>
      <c r="ARM3" s="88"/>
      <c r="ARN3" s="88"/>
      <c r="ARO3" s="336"/>
      <c r="ARP3" s="88"/>
      <c r="ARQ3" s="88"/>
      <c r="ARR3" s="88"/>
      <c r="ARS3" s="88"/>
      <c r="ART3" s="88"/>
      <c r="ARU3" s="336"/>
      <c r="ARV3" s="88"/>
      <c r="ARW3" s="88"/>
      <c r="ARX3" s="88"/>
      <c r="ARY3" s="88"/>
      <c r="ARZ3" s="88"/>
      <c r="ASA3" s="336"/>
      <c r="ASB3" s="88"/>
      <c r="ASC3" s="88"/>
      <c r="ASD3" s="88"/>
      <c r="ASE3" s="88"/>
      <c r="ASF3" s="88"/>
      <c r="ASG3" s="336"/>
      <c r="ASH3" s="88"/>
      <c r="ASI3" s="88"/>
      <c r="ASJ3" s="88"/>
      <c r="ASK3" s="88"/>
      <c r="ASL3" s="88"/>
      <c r="ASM3" s="336"/>
      <c r="ASN3" s="88"/>
      <c r="ASO3" s="88"/>
      <c r="ASP3" s="88"/>
      <c r="ASQ3" s="88"/>
      <c r="ASR3" s="88"/>
      <c r="ASS3" s="336"/>
      <c r="AST3" s="88"/>
      <c r="ASU3" s="88"/>
      <c r="ASV3" s="88"/>
      <c r="ASW3" s="88"/>
      <c r="ASX3" s="88"/>
      <c r="ASY3" s="336"/>
      <c r="ASZ3" s="88"/>
      <c r="ATA3" s="88"/>
      <c r="ATB3" s="88"/>
      <c r="ATC3" s="88"/>
      <c r="ATD3" s="88"/>
      <c r="ATE3" s="336"/>
      <c r="ATF3" s="88"/>
      <c r="ATG3" s="88"/>
      <c r="ATH3" s="88"/>
      <c r="ATI3" s="88"/>
      <c r="ATJ3" s="88"/>
      <c r="ATK3" s="336"/>
      <c r="ATL3" s="88"/>
      <c r="ATM3" s="88"/>
      <c r="ATN3" s="88"/>
      <c r="ATO3" s="88"/>
      <c r="ATP3" s="88"/>
      <c r="ATQ3" s="336"/>
      <c r="ATR3" s="88"/>
      <c r="ATS3" s="88"/>
      <c r="ATT3" s="88"/>
      <c r="ATU3" s="88"/>
      <c r="ATV3" s="88"/>
      <c r="ATW3" s="336"/>
      <c r="ATX3" s="88"/>
      <c r="ATY3" s="88"/>
      <c r="ATZ3" s="88"/>
      <c r="AUA3" s="88"/>
      <c r="AUB3" s="88"/>
      <c r="AUC3" s="336"/>
      <c r="AUD3" s="88"/>
      <c r="AUE3" s="88"/>
      <c r="AUF3" s="88"/>
      <c r="AUG3" s="88"/>
      <c r="AUH3" s="88"/>
      <c r="AUI3" s="336"/>
      <c r="AUJ3" s="88"/>
      <c r="AUK3" s="88"/>
      <c r="AUL3" s="88"/>
      <c r="AUM3" s="88"/>
      <c r="AUN3" s="88"/>
      <c r="AUO3" s="336"/>
      <c r="AUP3" s="88"/>
      <c r="AUQ3" s="88"/>
      <c r="AUR3" s="88"/>
      <c r="AUS3" s="88"/>
      <c r="AUT3" s="88"/>
      <c r="AUU3" s="336"/>
      <c r="AUV3" s="88"/>
      <c r="AUW3" s="88"/>
      <c r="AUX3" s="88"/>
      <c r="AUY3" s="88"/>
      <c r="AUZ3" s="88"/>
      <c r="AVA3" s="336"/>
      <c r="AVB3" s="88"/>
      <c r="AVC3" s="88"/>
      <c r="AVD3" s="88"/>
      <c r="AVE3" s="88"/>
      <c r="AVF3" s="88"/>
      <c r="AVG3" s="336"/>
      <c r="AVH3" s="88"/>
      <c r="AVI3" s="88"/>
      <c r="AVJ3" s="88"/>
      <c r="AVK3" s="88"/>
      <c r="AVL3" s="88"/>
      <c r="AVM3" s="336"/>
      <c r="AVN3" s="88"/>
      <c r="AVO3" s="88"/>
      <c r="AVP3" s="88"/>
      <c r="AVQ3" s="88"/>
      <c r="AVR3" s="88"/>
      <c r="AVS3" s="336"/>
      <c r="AVT3" s="88"/>
      <c r="AVU3" s="88"/>
      <c r="AVV3" s="88"/>
      <c r="AVW3" s="88"/>
      <c r="AVX3" s="88"/>
      <c r="AVY3" s="336"/>
      <c r="AVZ3" s="88"/>
      <c r="AWA3" s="88"/>
      <c r="AWB3" s="88"/>
      <c r="AWC3" s="88"/>
      <c r="AWD3" s="88"/>
      <c r="AWE3" s="336"/>
      <c r="AWF3" s="88"/>
      <c r="AWG3" s="88"/>
      <c r="AWH3" s="88"/>
      <c r="AWI3" s="88"/>
      <c r="AWJ3" s="88"/>
      <c r="AWK3" s="336"/>
      <c r="AWL3" s="88"/>
      <c r="AWM3" s="88"/>
      <c r="AWN3" s="88"/>
      <c r="AWO3" s="88"/>
      <c r="AWP3" s="88"/>
      <c r="AWQ3" s="336"/>
      <c r="AWR3" s="88"/>
      <c r="AWS3" s="88"/>
      <c r="AWT3" s="88"/>
      <c r="AWU3" s="88"/>
      <c r="AWV3" s="88"/>
      <c r="AWW3" s="336"/>
      <c r="AWX3" s="88"/>
      <c r="AWY3" s="88"/>
      <c r="AWZ3" s="88"/>
      <c r="AXA3" s="88"/>
      <c r="AXB3" s="88"/>
      <c r="AXC3" s="336"/>
      <c r="AXD3" s="88"/>
      <c r="AXE3" s="88"/>
      <c r="AXF3" s="88"/>
      <c r="AXG3" s="88"/>
      <c r="AXH3" s="88"/>
      <c r="AXI3" s="336"/>
      <c r="AXJ3" s="88"/>
      <c r="AXK3" s="88"/>
      <c r="AXL3" s="88"/>
      <c r="AXM3" s="88"/>
      <c r="AXN3" s="88"/>
      <c r="AXO3" s="336"/>
      <c r="AXP3" s="88"/>
      <c r="AXQ3" s="88"/>
      <c r="AXR3" s="88"/>
      <c r="AXS3" s="88"/>
      <c r="AXT3" s="88"/>
      <c r="AXU3" s="336"/>
      <c r="AXV3" s="88"/>
      <c r="AXW3" s="88"/>
      <c r="AXX3" s="88"/>
      <c r="AXY3" s="88"/>
      <c r="AXZ3" s="88"/>
      <c r="AYA3" s="336"/>
      <c r="AYB3" s="88"/>
      <c r="AYC3" s="88"/>
      <c r="AYD3" s="88"/>
      <c r="AYE3" s="88"/>
      <c r="AYF3" s="88"/>
      <c r="AYG3" s="336"/>
      <c r="AYH3" s="88"/>
      <c r="AYI3" s="88"/>
      <c r="AYJ3" s="88"/>
      <c r="AYK3" s="88"/>
      <c r="AYL3" s="88"/>
      <c r="AYM3" s="336"/>
      <c r="AYN3" s="88"/>
      <c r="AYO3" s="88"/>
      <c r="AYP3" s="88"/>
      <c r="AYQ3" s="88"/>
      <c r="AYR3" s="88"/>
      <c r="AYS3" s="336"/>
      <c r="AYT3" s="88"/>
      <c r="AYU3" s="88"/>
      <c r="AYV3" s="88"/>
      <c r="AYW3" s="88"/>
      <c r="AYX3" s="88"/>
      <c r="AYY3" s="336"/>
      <c r="AYZ3" s="88"/>
      <c r="AZA3" s="88"/>
      <c r="AZB3" s="88"/>
      <c r="AZC3" s="88"/>
      <c r="AZD3" s="88"/>
      <c r="AZE3" s="336"/>
      <c r="AZF3" s="88"/>
      <c r="AZG3" s="88"/>
      <c r="AZH3" s="88"/>
      <c r="AZI3" s="88"/>
      <c r="AZJ3" s="88"/>
      <c r="AZK3" s="336"/>
      <c r="AZL3" s="88"/>
      <c r="AZM3" s="88"/>
      <c r="AZN3" s="88"/>
      <c r="AZO3" s="88"/>
      <c r="AZP3" s="88"/>
      <c r="AZQ3" s="336"/>
      <c r="AZR3" s="88"/>
      <c r="AZS3" s="88"/>
      <c r="AZT3" s="88"/>
      <c r="AZU3" s="88"/>
      <c r="AZV3" s="88"/>
      <c r="AZW3" s="336"/>
      <c r="AZX3" s="88"/>
      <c r="AZY3" s="88"/>
      <c r="AZZ3" s="88"/>
      <c r="BAA3" s="88"/>
      <c r="BAB3" s="88"/>
      <c r="BAC3" s="336"/>
      <c r="BAD3" s="88"/>
      <c r="BAE3" s="88"/>
      <c r="BAF3" s="88"/>
      <c r="BAG3" s="88"/>
      <c r="BAH3" s="88"/>
      <c r="BAI3" s="336"/>
      <c r="BAJ3" s="88"/>
      <c r="BAK3" s="88"/>
      <c r="BAL3" s="88"/>
      <c r="BAM3" s="88"/>
      <c r="BAN3" s="88"/>
      <c r="BAO3" s="336"/>
      <c r="BAP3" s="88"/>
      <c r="BAQ3" s="88"/>
      <c r="BAR3" s="88"/>
      <c r="BAS3" s="88"/>
      <c r="BAT3" s="88"/>
      <c r="BAU3" s="336"/>
      <c r="BAV3" s="88"/>
      <c r="BAW3" s="88"/>
      <c r="BAX3" s="88"/>
      <c r="BAY3" s="88"/>
      <c r="BAZ3" s="88"/>
      <c r="BBA3" s="336"/>
      <c r="BBB3" s="88"/>
      <c r="BBC3" s="88"/>
      <c r="BBD3" s="88"/>
      <c r="BBE3" s="88"/>
      <c r="BBF3" s="88"/>
      <c r="BBG3" s="336"/>
      <c r="BBH3" s="88"/>
      <c r="BBI3" s="88"/>
      <c r="BBJ3" s="88"/>
      <c r="BBK3" s="88"/>
      <c r="BBL3" s="88"/>
      <c r="BBM3" s="336"/>
      <c r="BBN3" s="88"/>
      <c r="BBO3" s="88"/>
      <c r="BBP3" s="88"/>
      <c r="BBQ3" s="88"/>
      <c r="BBR3" s="88"/>
      <c r="BBS3" s="336"/>
      <c r="BBT3" s="88"/>
      <c r="BBU3" s="88"/>
      <c r="BBV3" s="88"/>
      <c r="BBW3" s="88"/>
      <c r="BBX3" s="88"/>
      <c r="BBY3" s="336"/>
      <c r="BBZ3" s="88"/>
      <c r="BCA3" s="88"/>
      <c r="BCB3" s="88"/>
      <c r="BCC3" s="88"/>
      <c r="BCD3" s="88"/>
      <c r="BCE3" s="336"/>
      <c r="BCF3" s="88"/>
      <c r="BCG3" s="88"/>
      <c r="BCH3" s="88"/>
      <c r="BCI3" s="88"/>
      <c r="BCJ3" s="88"/>
      <c r="BCK3" s="336"/>
      <c r="BCL3" s="88"/>
      <c r="BCM3" s="88"/>
      <c r="BCN3" s="88"/>
      <c r="BCO3" s="88"/>
      <c r="BCP3" s="88"/>
      <c r="BCQ3" s="336"/>
      <c r="BCR3" s="88"/>
      <c r="BCS3" s="88"/>
      <c r="BCT3" s="88"/>
      <c r="BCU3" s="88"/>
      <c r="BCV3" s="88"/>
      <c r="BCW3" s="336"/>
      <c r="BCX3" s="88"/>
      <c r="BCY3" s="88"/>
      <c r="BCZ3" s="88"/>
      <c r="BDA3" s="88"/>
      <c r="BDB3" s="88"/>
      <c r="BDC3" s="336"/>
      <c r="BDD3" s="88"/>
      <c r="BDE3" s="88"/>
      <c r="BDF3" s="88"/>
      <c r="BDG3" s="88"/>
      <c r="BDH3" s="88"/>
      <c r="BDI3" s="336"/>
      <c r="BDJ3" s="88"/>
      <c r="BDK3" s="88"/>
      <c r="BDL3" s="88"/>
      <c r="BDM3" s="88"/>
      <c r="BDN3" s="88"/>
      <c r="BDO3" s="336"/>
      <c r="BDP3" s="88"/>
      <c r="BDQ3" s="88"/>
      <c r="BDR3" s="88"/>
      <c r="BDS3" s="88"/>
      <c r="BDT3" s="88"/>
      <c r="BDU3" s="336"/>
      <c r="BDV3" s="88"/>
      <c r="BDW3" s="88"/>
      <c r="BDX3" s="88"/>
      <c r="BDY3" s="88"/>
      <c r="BDZ3" s="88"/>
      <c r="BEA3" s="336"/>
      <c r="BEB3" s="88"/>
      <c r="BEC3" s="88"/>
      <c r="BED3" s="88"/>
      <c r="BEE3" s="88"/>
      <c r="BEF3" s="88"/>
      <c r="BEG3" s="336"/>
      <c r="BEH3" s="88"/>
      <c r="BEI3" s="88"/>
      <c r="BEJ3" s="88"/>
      <c r="BEK3" s="88"/>
      <c r="BEL3" s="88"/>
      <c r="BEM3" s="336"/>
      <c r="BEN3" s="88"/>
      <c r="BEO3" s="88"/>
      <c r="BEP3" s="88"/>
      <c r="BEQ3" s="88"/>
      <c r="BER3" s="88"/>
      <c r="BES3" s="336"/>
      <c r="BET3" s="88"/>
      <c r="BEU3" s="88"/>
      <c r="BEV3" s="88"/>
      <c r="BEW3" s="88"/>
      <c r="BEX3" s="88"/>
      <c r="BEY3" s="336"/>
      <c r="BEZ3" s="88"/>
      <c r="BFA3" s="88"/>
      <c r="BFB3" s="88"/>
      <c r="BFC3" s="88"/>
      <c r="BFD3" s="88"/>
      <c r="BFE3" s="336"/>
      <c r="BFF3" s="88"/>
      <c r="BFG3" s="88"/>
      <c r="BFH3" s="88"/>
      <c r="BFI3" s="88"/>
      <c r="BFJ3" s="88"/>
      <c r="BFK3" s="336"/>
      <c r="BFL3" s="88"/>
      <c r="BFM3" s="88"/>
      <c r="BFN3" s="88"/>
      <c r="BFO3" s="88"/>
      <c r="BFP3" s="88"/>
      <c r="BFQ3" s="336"/>
      <c r="BFR3" s="88"/>
      <c r="BFS3" s="88"/>
      <c r="BFT3" s="88"/>
      <c r="BFU3" s="88"/>
      <c r="BFV3" s="88"/>
      <c r="BFW3" s="336"/>
      <c r="BFX3" s="88"/>
      <c r="BFY3" s="88"/>
      <c r="BFZ3" s="88"/>
      <c r="BGA3" s="88"/>
      <c r="BGB3" s="88"/>
      <c r="BGC3" s="336"/>
      <c r="BGD3" s="88"/>
      <c r="BGE3" s="88"/>
      <c r="BGF3" s="88"/>
      <c r="BGG3" s="88"/>
      <c r="BGH3" s="88"/>
      <c r="BGI3" s="336"/>
      <c r="BGJ3" s="88"/>
      <c r="BGK3" s="88"/>
      <c r="BGL3" s="88"/>
      <c r="BGM3" s="88"/>
      <c r="BGN3" s="88"/>
      <c r="BGO3" s="336"/>
      <c r="BGP3" s="88"/>
      <c r="BGQ3" s="88"/>
      <c r="BGR3" s="88"/>
      <c r="BGS3" s="88"/>
      <c r="BGT3" s="88"/>
      <c r="BGU3" s="336"/>
      <c r="BGV3" s="88"/>
      <c r="BGW3" s="88"/>
      <c r="BGX3" s="88"/>
      <c r="BGY3" s="88"/>
      <c r="BGZ3" s="88"/>
      <c r="BHA3" s="336"/>
      <c r="BHB3" s="88"/>
      <c r="BHC3" s="88"/>
      <c r="BHD3" s="88"/>
      <c r="BHE3" s="88"/>
      <c r="BHF3" s="88"/>
      <c r="BHG3" s="336"/>
      <c r="BHH3" s="88"/>
      <c r="BHI3" s="88"/>
      <c r="BHJ3" s="88"/>
      <c r="BHK3" s="88"/>
      <c r="BHL3" s="88"/>
      <c r="BHM3" s="336"/>
      <c r="BHN3" s="88"/>
      <c r="BHO3" s="88"/>
      <c r="BHP3" s="88"/>
      <c r="BHQ3" s="88"/>
      <c r="BHR3" s="88"/>
      <c r="BHS3" s="336"/>
      <c r="BHT3" s="88"/>
      <c r="BHU3" s="88"/>
      <c r="BHV3" s="88"/>
      <c r="BHW3" s="88"/>
      <c r="BHX3" s="88"/>
      <c r="BHY3" s="336"/>
      <c r="BHZ3" s="88"/>
      <c r="BIA3" s="88"/>
      <c r="BIB3" s="88"/>
      <c r="BIC3" s="88"/>
      <c r="BID3" s="88"/>
      <c r="BIE3" s="336"/>
      <c r="BIF3" s="88"/>
      <c r="BIG3" s="88"/>
      <c r="BIH3" s="88"/>
      <c r="BII3" s="88"/>
      <c r="BIJ3" s="88"/>
      <c r="BIK3" s="336"/>
      <c r="BIL3" s="88"/>
      <c r="BIM3" s="88"/>
      <c r="BIN3" s="88"/>
      <c r="BIO3" s="88"/>
      <c r="BIP3" s="88"/>
      <c r="BIQ3" s="336"/>
      <c r="BIR3" s="88"/>
      <c r="BIS3" s="88"/>
      <c r="BIT3" s="88"/>
      <c r="BIU3" s="88"/>
      <c r="BIV3" s="88"/>
      <c r="BIW3" s="336"/>
      <c r="BIX3" s="88"/>
      <c r="BIY3" s="88"/>
      <c r="BIZ3" s="88"/>
      <c r="BJA3" s="88"/>
      <c r="BJB3" s="88"/>
      <c r="BJC3" s="336"/>
      <c r="BJD3" s="88"/>
      <c r="BJE3" s="88"/>
      <c r="BJF3" s="88"/>
      <c r="BJG3" s="88"/>
      <c r="BJH3" s="88"/>
      <c r="BJI3" s="336"/>
      <c r="BJJ3" s="88"/>
      <c r="BJK3" s="88"/>
      <c r="BJL3" s="88"/>
      <c r="BJM3" s="88"/>
      <c r="BJN3" s="88"/>
      <c r="BJO3" s="336"/>
      <c r="BJP3" s="88"/>
      <c r="BJQ3" s="88"/>
      <c r="BJR3" s="88"/>
      <c r="BJS3" s="88"/>
      <c r="BJT3" s="88"/>
      <c r="BJU3" s="336"/>
      <c r="BJV3" s="88"/>
      <c r="BJW3" s="88"/>
      <c r="BJX3" s="88"/>
      <c r="BJY3" s="88"/>
      <c r="BJZ3" s="88"/>
      <c r="BKA3" s="336"/>
      <c r="BKB3" s="88"/>
      <c r="BKC3" s="88"/>
      <c r="BKD3" s="88"/>
      <c r="BKE3" s="88"/>
      <c r="BKF3" s="88"/>
      <c r="BKG3" s="336"/>
      <c r="BKH3" s="88"/>
      <c r="BKI3" s="88"/>
      <c r="BKJ3" s="88"/>
      <c r="BKK3" s="88"/>
      <c r="BKL3" s="88"/>
      <c r="BKM3" s="336"/>
      <c r="BKN3" s="88"/>
      <c r="BKO3" s="88"/>
      <c r="BKP3" s="88"/>
      <c r="BKQ3" s="88"/>
      <c r="BKR3" s="88"/>
      <c r="BKS3" s="336"/>
      <c r="BKT3" s="88"/>
      <c r="BKU3" s="88"/>
      <c r="BKV3" s="88"/>
      <c r="BKW3" s="88"/>
      <c r="BKX3" s="88"/>
      <c r="BKY3" s="336"/>
      <c r="BKZ3" s="88"/>
      <c r="BLA3" s="88"/>
      <c r="BLB3" s="88"/>
      <c r="BLC3" s="88"/>
      <c r="BLD3" s="88"/>
      <c r="BLE3" s="336"/>
      <c r="BLF3" s="88"/>
      <c r="BLG3" s="88"/>
      <c r="BLH3" s="88"/>
      <c r="BLI3" s="88"/>
      <c r="BLJ3" s="88"/>
      <c r="BLK3" s="336"/>
      <c r="BLL3" s="88"/>
      <c r="BLM3" s="88"/>
      <c r="BLN3" s="88"/>
      <c r="BLO3" s="88"/>
      <c r="BLP3" s="88"/>
      <c r="BLQ3" s="336"/>
      <c r="BLR3" s="88"/>
      <c r="BLS3" s="88"/>
      <c r="BLT3" s="88"/>
      <c r="BLU3" s="88"/>
      <c r="BLV3" s="88"/>
      <c r="BLW3" s="336"/>
      <c r="BLX3" s="88"/>
      <c r="BLY3" s="88"/>
      <c r="BLZ3" s="88"/>
      <c r="BMA3" s="88"/>
      <c r="BMB3" s="88"/>
      <c r="BMC3" s="336"/>
      <c r="BMD3" s="88"/>
      <c r="BME3" s="88"/>
      <c r="BMF3" s="88"/>
      <c r="BMG3" s="88"/>
      <c r="BMH3" s="88"/>
      <c r="BMI3" s="336"/>
      <c r="BMJ3" s="88"/>
      <c r="BMK3" s="88"/>
      <c r="BML3" s="88"/>
      <c r="BMM3" s="88"/>
      <c r="BMN3" s="88"/>
      <c r="BMO3" s="336"/>
      <c r="BMP3" s="88"/>
      <c r="BMQ3" s="88"/>
      <c r="BMR3" s="88"/>
      <c r="BMS3" s="88"/>
      <c r="BMT3" s="88"/>
      <c r="BMU3" s="336"/>
      <c r="BMV3" s="88"/>
      <c r="BMW3" s="88"/>
      <c r="BMX3" s="88"/>
      <c r="BMY3" s="88"/>
      <c r="BMZ3" s="88"/>
      <c r="BNA3" s="336"/>
      <c r="BNB3" s="88"/>
      <c r="BNC3" s="88"/>
      <c r="BND3" s="88"/>
      <c r="BNE3" s="88"/>
      <c r="BNF3" s="88"/>
      <c r="BNG3" s="336"/>
      <c r="BNH3" s="88"/>
      <c r="BNI3" s="88"/>
      <c r="BNJ3" s="88"/>
      <c r="BNK3" s="88"/>
      <c r="BNL3" s="88"/>
      <c r="BNM3" s="336"/>
      <c r="BNN3" s="88"/>
      <c r="BNO3" s="88"/>
      <c r="BNP3" s="88"/>
      <c r="BNQ3" s="88"/>
      <c r="BNR3" s="88"/>
      <c r="BNS3" s="336"/>
      <c r="BNT3" s="88"/>
      <c r="BNU3" s="88"/>
      <c r="BNV3" s="88"/>
      <c r="BNW3" s="88"/>
      <c r="BNX3" s="88"/>
      <c r="BNY3" s="336"/>
      <c r="BNZ3" s="88"/>
      <c r="BOA3" s="88"/>
      <c r="BOB3" s="88"/>
      <c r="BOC3" s="88"/>
      <c r="BOD3" s="88"/>
      <c r="BOE3" s="336"/>
      <c r="BOF3" s="88"/>
      <c r="BOG3" s="88"/>
      <c r="BOH3" s="88"/>
      <c r="BOI3" s="88"/>
      <c r="BOJ3" s="88"/>
      <c r="BOK3" s="336"/>
      <c r="BOL3" s="88"/>
      <c r="BOM3" s="88"/>
      <c r="BON3" s="88"/>
      <c r="BOO3" s="88"/>
      <c r="BOP3" s="88"/>
      <c r="BOQ3" s="336"/>
      <c r="BOR3" s="88"/>
      <c r="BOS3" s="88"/>
      <c r="BOT3" s="88"/>
      <c r="BOU3" s="88"/>
      <c r="BOV3" s="88"/>
      <c r="BOW3" s="336"/>
      <c r="BOX3" s="88"/>
      <c r="BOY3" s="88"/>
      <c r="BOZ3" s="88"/>
      <c r="BPA3" s="88"/>
      <c r="BPB3" s="88"/>
      <c r="BPC3" s="336"/>
      <c r="BPD3" s="88"/>
      <c r="BPE3" s="88"/>
      <c r="BPF3" s="88"/>
      <c r="BPG3" s="88"/>
      <c r="BPH3" s="88"/>
      <c r="BPI3" s="336"/>
      <c r="BPJ3" s="88"/>
      <c r="BPK3" s="88"/>
      <c r="BPL3" s="88"/>
      <c r="BPM3" s="88"/>
      <c r="BPN3" s="88"/>
      <c r="BPO3" s="336"/>
      <c r="BPP3" s="88"/>
      <c r="BPQ3" s="88"/>
      <c r="BPR3" s="88"/>
      <c r="BPS3" s="88"/>
      <c r="BPT3" s="88"/>
      <c r="BPU3" s="336"/>
      <c r="BPV3" s="88"/>
      <c r="BPW3" s="88"/>
      <c r="BPX3" s="88"/>
      <c r="BPY3" s="88"/>
      <c r="BPZ3" s="88"/>
      <c r="BQA3" s="336"/>
      <c r="BQB3" s="88"/>
      <c r="BQC3" s="88"/>
      <c r="BQD3" s="88"/>
      <c r="BQE3" s="88"/>
      <c r="BQF3" s="88"/>
      <c r="BQG3" s="336"/>
      <c r="BQH3" s="88"/>
      <c r="BQI3" s="88"/>
      <c r="BQJ3" s="88"/>
      <c r="BQK3" s="88"/>
      <c r="BQL3" s="88"/>
      <c r="BQM3" s="336"/>
      <c r="BQN3" s="88"/>
      <c r="BQO3" s="88"/>
      <c r="BQP3" s="88"/>
      <c r="BQQ3" s="88"/>
      <c r="BQR3" s="88"/>
      <c r="BQS3" s="336"/>
      <c r="BQT3" s="88"/>
      <c r="BQU3" s="88"/>
      <c r="BQV3" s="88"/>
      <c r="BQW3" s="88"/>
      <c r="BQX3" s="88"/>
      <c r="BQY3" s="336"/>
      <c r="BQZ3" s="88"/>
      <c r="BRA3" s="88"/>
      <c r="BRB3" s="88"/>
      <c r="BRC3" s="88"/>
      <c r="BRD3" s="88"/>
      <c r="BRE3" s="336"/>
      <c r="BRF3" s="88"/>
      <c r="BRG3" s="88"/>
      <c r="BRH3" s="88"/>
      <c r="BRI3" s="88"/>
      <c r="BRJ3" s="88"/>
      <c r="BRK3" s="336"/>
      <c r="BRL3" s="88"/>
      <c r="BRM3" s="88"/>
      <c r="BRN3" s="88"/>
      <c r="BRO3" s="88"/>
      <c r="BRP3" s="88"/>
      <c r="BRQ3" s="336"/>
      <c r="BRR3" s="88"/>
      <c r="BRS3" s="88"/>
      <c r="BRT3" s="88"/>
      <c r="BRU3" s="88"/>
      <c r="BRV3" s="88"/>
      <c r="BRW3" s="336"/>
      <c r="BRX3" s="88"/>
      <c r="BRY3" s="88"/>
      <c r="BRZ3" s="88"/>
      <c r="BSA3" s="88"/>
      <c r="BSB3" s="88"/>
      <c r="BSC3" s="336"/>
      <c r="BSD3" s="88"/>
      <c r="BSE3" s="88"/>
      <c r="BSF3" s="88"/>
      <c r="BSG3" s="88"/>
      <c r="BSH3" s="88"/>
      <c r="BSI3" s="336"/>
      <c r="BSJ3" s="88"/>
      <c r="BSK3" s="88"/>
      <c r="BSL3" s="88"/>
      <c r="BSM3" s="88"/>
      <c r="BSN3" s="88"/>
      <c r="BSO3" s="336"/>
      <c r="BSP3" s="88"/>
      <c r="BSQ3" s="88"/>
      <c r="BSR3" s="88"/>
      <c r="BSS3" s="88"/>
      <c r="BST3" s="88"/>
      <c r="BSU3" s="336"/>
      <c r="BSV3" s="88"/>
      <c r="BSW3" s="88"/>
      <c r="BSX3" s="88"/>
      <c r="BSY3" s="88"/>
      <c r="BSZ3" s="88"/>
      <c r="BTA3" s="336"/>
      <c r="BTB3" s="88"/>
      <c r="BTC3" s="88"/>
      <c r="BTD3" s="88"/>
      <c r="BTE3" s="88"/>
      <c r="BTF3" s="88"/>
      <c r="BTG3" s="336"/>
      <c r="BTH3" s="88"/>
      <c r="BTI3" s="88"/>
      <c r="BTJ3" s="88"/>
      <c r="BTK3" s="88"/>
      <c r="BTL3" s="88"/>
      <c r="BTM3" s="336"/>
      <c r="BTN3" s="88"/>
      <c r="BTO3" s="88"/>
      <c r="BTP3" s="88"/>
      <c r="BTQ3" s="88"/>
      <c r="BTR3" s="88"/>
      <c r="BTS3" s="336"/>
      <c r="BTT3" s="88"/>
      <c r="BTU3" s="88"/>
      <c r="BTV3" s="88"/>
      <c r="BTW3" s="88"/>
      <c r="BTX3" s="88"/>
      <c r="BTY3" s="336"/>
      <c r="BTZ3" s="88"/>
      <c r="BUA3" s="88"/>
      <c r="BUB3" s="88"/>
      <c r="BUC3" s="88"/>
      <c r="BUD3" s="88"/>
      <c r="BUE3" s="336"/>
      <c r="BUF3" s="88"/>
      <c r="BUG3" s="88"/>
      <c r="BUH3" s="88"/>
      <c r="BUI3" s="88"/>
      <c r="BUJ3" s="88"/>
      <c r="BUK3" s="336"/>
      <c r="BUL3" s="88"/>
      <c r="BUM3" s="88"/>
      <c r="BUN3" s="88"/>
      <c r="BUO3" s="88"/>
      <c r="BUP3" s="88"/>
      <c r="BUQ3" s="336"/>
      <c r="BUR3" s="88"/>
      <c r="BUS3" s="88"/>
      <c r="BUT3" s="88"/>
      <c r="BUU3" s="88"/>
      <c r="BUV3" s="88"/>
      <c r="BUW3" s="336"/>
      <c r="BUX3" s="88"/>
      <c r="BUY3" s="88"/>
      <c r="BUZ3" s="88"/>
      <c r="BVA3" s="88"/>
      <c r="BVB3" s="88"/>
      <c r="BVC3" s="336"/>
      <c r="BVD3" s="88"/>
      <c r="BVE3" s="88"/>
      <c r="BVF3" s="88"/>
      <c r="BVG3" s="88"/>
      <c r="BVH3" s="88"/>
      <c r="BVI3" s="336"/>
      <c r="BVJ3" s="88"/>
      <c r="BVK3" s="88"/>
      <c r="BVL3" s="88"/>
      <c r="BVM3" s="88"/>
      <c r="BVN3" s="88"/>
      <c r="BVO3" s="336"/>
      <c r="BVP3" s="88"/>
      <c r="BVQ3" s="88"/>
      <c r="BVR3" s="88"/>
      <c r="BVS3" s="88"/>
      <c r="BVT3" s="88"/>
      <c r="BVU3" s="336"/>
      <c r="BVV3" s="88"/>
      <c r="BVW3" s="88"/>
      <c r="BVX3" s="88"/>
      <c r="BVY3" s="88"/>
      <c r="BVZ3" s="88"/>
      <c r="BWA3" s="336"/>
      <c r="BWB3" s="88"/>
      <c r="BWC3" s="88"/>
      <c r="BWD3" s="88"/>
      <c r="BWE3" s="88"/>
      <c r="BWF3" s="88"/>
      <c r="BWG3" s="336"/>
      <c r="BWH3" s="88"/>
      <c r="BWI3" s="88"/>
      <c r="BWJ3" s="88"/>
      <c r="BWK3" s="88"/>
      <c r="BWL3" s="88"/>
      <c r="BWM3" s="336"/>
      <c r="BWN3" s="88"/>
      <c r="BWO3" s="88"/>
      <c r="BWP3" s="88"/>
      <c r="BWQ3" s="88"/>
      <c r="BWR3" s="88"/>
      <c r="BWS3" s="336"/>
      <c r="BWT3" s="88"/>
      <c r="BWU3" s="88"/>
      <c r="BWV3" s="88"/>
      <c r="BWW3" s="88"/>
      <c r="BWX3" s="88"/>
      <c r="BWY3" s="336"/>
      <c r="BWZ3" s="88"/>
      <c r="BXA3" s="88"/>
      <c r="BXB3" s="88"/>
      <c r="BXC3" s="88"/>
      <c r="BXD3" s="88"/>
      <c r="BXE3" s="336"/>
      <c r="BXF3" s="88"/>
      <c r="BXG3" s="88"/>
      <c r="BXH3" s="88"/>
      <c r="BXI3" s="88"/>
      <c r="BXJ3" s="88"/>
      <c r="BXK3" s="336"/>
      <c r="BXL3" s="88"/>
      <c r="BXM3" s="88"/>
      <c r="BXN3" s="88"/>
      <c r="BXO3" s="88"/>
      <c r="BXP3" s="88"/>
      <c r="BXQ3" s="336"/>
      <c r="BXR3" s="88"/>
      <c r="BXS3" s="88"/>
      <c r="BXT3" s="88"/>
      <c r="BXU3" s="88"/>
      <c r="BXV3" s="88"/>
      <c r="BXW3" s="336"/>
      <c r="BXX3" s="88"/>
      <c r="BXY3" s="88"/>
      <c r="BXZ3" s="88"/>
      <c r="BYA3" s="88"/>
      <c r="BYB3" s="88"/>
      <c r="BYC3" s="336"/>
      <c r="BYD3" s="88"/>
      <c r="BYE3" s="88"/>
      <c r="BYF3" s="88"/>
      <c r="BYG3" s="88"/>
      <c r="BYH3" s="88"/>
      <c r="BYI3" s="336"/>
      <c r="BYJ3" s="88"/>
      <c r="BYK3" s="88"/>
      <c r="BYL3" s="88"/>
      <c r="BYM3" s="88"/>
      <c r="BYN3" s="88"/>
      <c r="BYO3" s="336"/>
      <c r="BYP3" s="88"/>
      <c r="BYQ3" s="88"/>
      <c r="BYR3" s="88"/>
      <c r="BYS3" s="88"/>
      <c r="BYT3" s="88"/>
      <c r="BYU3" s="336"/>
      <c r="BYV3" s="88"/>
      <c r="BYW3" s="88"/>
      <c r="BYX3" s="88"/>
      <c r="BYY3" s="88"/>
      <c r="BYZ3" s="88"/>
      <c r="BZA3" s="336"/>
      <c r="BZB3" s="88"/>
      <c r="BZC3" s="88"/>
      <c r="BZD3" s="88"/>
      <c r="BZE3" s="88"/>
      <c r="BZF3" s="88"/>
      <c r="BZG3" s="336"/>
      <c r="BZH3" s="88"/>
      <c r="BZI3" s="88"/>
      <c r="BZJ3" s="88"/>
      <c r="BZK3" s="88"/>
      <c r="BZL3" s="88"/>
      <c r="BZM3" s="336"/>
      <c r="BZN3" s="88"/>
      <c r="BZO3" s="88"/>
      <c r="BZP3" s="88"/>
      <c r="BZQ3" s="88"/>
      <c r="BZR3" s="88"/>
      <c r="BZS3" s="336"/>
      <c r="BZT3" s="88"/>
      <c r="BZU3" s="88"/>
      <c r="BZV3" s="88"/>
      <c r="BZW3" s="88"/>
      <c r="BZX3" s="88"/>
      <c r="BZY3" s="336"/>
      <c r="BZZ3" s="88"/>
      <c r="CAA3" s="88"/>
      <c r="CAB3" s="88"/>
      <c r="CAC3" s="88"/>
      <c r="CAD3" s="88"/>
      <c r="CAE3" s="336"/>
      <c r="CAF3" s="88"/>
      <c r="CAG3" s="88"/>
      <c r="CAH3" s="88"/>
      <c r="CAI3" s="88"/>
      <c r="CAJ3" s="88"/>
      <c r="CAK3" s="336"/>
      <c r="CAL3" s="88"/>
      <c r="CAM3" s="88"/>
      <c r="CAN3" s="88"/>
      <c r="CAO3" s="88"/>
      <c r="CAP3" s="88"/>
      <c r="CAQ3" s="336"/>
      <c r="CAR3" s="88"/>
      <c r="CAS3" s="88"/>
      <c r="CAT3" s="88"/>
      <c r="CAU3" s="88"/>
      <c r="CAV3" s="88"/>
      <c r="CAW3" s="336"/>
      <c r="CAX3" s="88"/>
      <c r="CAY3" s="88"/>
      <c r="CAZ3" s="88"/>
      <c r="CBA3" s="88"/>
      <c r="CBB3" s="88"/>
      <c r="CBC3" s="336"/>
      <c r="CBD3" s="88"/>
      <c r="CBE3" s="88"/>
      <c r="CBF3" s="88"/>
      <c r="CBG3" s="88"/>
      <c r="CBH3" s="88"/>
      <c r="CBI3" s="336"/>
      <c r="CBJ3" s="88"/>
      <c r="CBK3" s="88"/>
      <c r="CBL3" s="88"/>
      <c r="CBM3" s="88"/>
      <c r="CBN3" s="88"/>
      <c r="CBO3" s="336"/>
      <c r="CBP3" s="88"/>
      <c r="CBQ3" s="88"/>
      <c r="CBR3" s="88"/>
      <c r="CBS3" s="88"/>
      <c r="CBT3" s="88"/>
      <c r="CBU3" s="336"/>
      <c r="CBV3" s="88"/>
      <c r="CBW3" s="88"/>
      <c r="CBX3" s="88"/>
      <c r="CBY3" s="88"/>
      <c r="CBZ3" s="88"/>
      <c r="CCA3" s="336"/>
      <c r="CCB3" s="88"/>
      <c r="CCC3" s="88"/>
      <c r="CCD3" s="88"/>
      <c r="CCE3" s="88"/>
      <c r="CCF3" s="88"/>
      <c r="CCG3" s="336"/>
      <c r="CCH3" s="88"/>
      <c r="CCI3" s="88"/>
      <c r="CCJ3" s="88"/>
      <c r="CCK3" s="88"/>
      <c r="CCL3" s="88"/>
      <c r="CCM3" s="336"/>
      <c r="CCN3" s="88"/>
      <c r="CCO3" s="88"/>
      <c r="CCP3" s="88"/>
      <c r="CCQ3" s="88"/>
      <c r="CCR3" s="88"/>
      <c r="CCS3" s="336"/>
      <c r="CCT3" s="88"/>
      <c r="CCU3" s="88"/>
      <c r="CCV3" s="88"/>
      <c r="CCW3" s="88"/>
      <c r="CCX3" s="88"/>
      <c r="CCY3" s="336"/>
      <c r="CCZ3" s="88"/>
      <c r="CDA3" s="88"/>
      <c r="CDB3" s="88"/>
      <c r="CDC3" s="88"/>
      <c r="CDD3" s="88"/>
      <c r="CDE3" s="336"/>
      <c r="CDF3" s="88"/>
      <c r="CDG3" s="88"/>
      <c r="CDH3" s="88"/>
      <c r="CDI3" s="88"/>
      <c r="CDJ3" s="88"/>
      <c r="CDK3" s="336"/>
      <c r="CDL3" s="88"/>
      <c r="CDM3" s="88"/>
      <c r="CDN3" s="88"/>
      <c r="CDO3" s="88"/>
      <c r="CDP3" s="88"/>
      <c r="CDQ3" s="336"/>
      <c r="CDR3" s="88"/>
      <c r="CDS3" s="88"/>
      <c r="CDT3" s="88"/>
      <c r="CDU3" s="88"/>
      <c r="CDV3" s="88"/>
      <c r="CDW3" s="336"/>
      <c r="CDX3" s="88"/>
      <c r="CDY3" s="88"/>
      <c r="CDZ3" s="88"/>
      <c r="CEA3" s="88"/>
      <c r="CEB3" s="88"/>
      <c r="CEC3" s="336"/>
      <c r="CED3" s="88"/>
      <c r="CEE3" s="88"/>
      <c r="CEF3" s="88"/>
      <c r="CEG3" s="88"/>
      <c r="CEH3" s="88"/>
      <c r="CEI3" s="336"/>
      <c r="CEJ3" s="88"/>
      <c r="CEK3" s="88"/>
      <c r="CEL3" s="88"/>
      <c r="CEM3" s="88"/>
      <c r="CEN3" s="88"/>
      <c r="CEO3" s="336"/>
      <c r="CEP3" s="88"/>
      <c r="CEQ3" s="88"/>
      <c r="CER3" s="88"/>
      <c r="CES3" s="88"/>
      <c r="CET3" s="88"/>
      <c r="CEU3" s="336"/>
      <c r="CEV3" s="88"/>
      <c r="CEW3" s="88"/>
      <c r="CEX3" s="88"/>
      <c r="CEY3" s="88"/>
      <c r="CEZ3" s="88"/>
      <c r="CFA3" s="336"/>
      <c r="CFB3" s="88"/>
      <c r="CFC3" s="88"/>
      <c r="CFD3" s="88"/>
      <c r="CFE3" s="88"/>
      <c r="CFF3" s="88"/>
      <c r="CFG3" s="336"/>
      <c r="CFH3" s="88"/>
      <c r="CFI3" s="88"/>
      <c r="CFJ3" s="88"/>
      <c r="CFK3" s="88"/>
      <c r="CFL3" s="88"/>
      <c r="CFM3" s="336"/>
      <c r="CFN3" s="88"/>
      <c r="CFO3" s="88"/>
      <c r="CFP3" s="88"/>
      <c r="CFQ3" s="88"/>
      <c r="CFR3" s="88"/>
      <c r="CFS3" s="336"/>
      <c r="CFT3" s="88"/>
      <c r="CFU3" s="88"/>
      <c r="CFV3" s="88"/>
      <c r="CFW3" s="88"/>
      <c r="CFX3" s="88"/>
      <c r="CFY3" s="336"/>
      <c r="CFZ3" s="88"/>
      <c r="CGA3" s="88"/>
      <c r="CGB3" s="88"/>
      <c r="CGC3" s="88"/>
      <c r="CGD3" s="88"/>
      <c r="CGE3" s="336"/>
      <c r="CGF3" s="88"/>
      <c r="CGG3" s="88"/>
      <c r="CGH3" s="88"/>
      <c r="CGI3" s="88"/>
      <c r="CGJ3" s="88"/>
      <c r="CGK3" s="336"/>
      <c r="CGL3" s="88"/>
      <c r="CGM3" s="88"/>
      <c r="CGN3" s="88"/>
      <c r="CGO3" s="88"/>
      <c r="CGP3" s="88"/>
      <c r="CGQ3" s="336"/>
      <c r="CGR3" s="88"/>
      <c r="CGS3" s="88"/>
      <c r="CGT3" s="88"/>
      <c r="CGU3" s="88"/>
      <c r="CGV3" s="88"/>
      <c r="CGW3" s="336"/>
      <c r="CGX3" s="88"/>
      <c r="CGY3" s="88"/>
      <c r="CGZ3" s="88"/>
      <c r="CHA3" s="88"/>
      <c r="CHB3" s="88"/>
      <c r="CHC3" s="336"/>
      <c r="CHD3" s="88"/>
      <c r="CHE3" s="88"/>
      <c r="CHF3" s="88"/>
      <c r="CHG3" s="88"/>
      <c r="CHH3" s="88"/>
      <c r="CHI3" s="336"/>
      <c r="CHJ3" s="88"/>
      <c r="CHK3" s="88"/>
      <c r="CHL3" s="88"/>
      <c r="CHM3" s="88"/>
      <c r="CHN3" s="88"/>
      <c r="CHO3" s="336"/>
      <c r="CHP3" s="88"/>
      <c r="CHQ3" s="88"/>
      <c r="CHR3" s="88"/>
      <c r="CHS3" s="88"/>
      <c r="CHT3" s="88"/>
      <c r="CHU3" s="336"/>
      <c r="CHV3" s="88"/>
      <c r="CHW3" s="88"/>
      <c r="CHX3" s="88"/>
      <c r="CHY3" s="88"/>
      <c r="CHZ3" s="88"/>
      <c r="CIA3" s="336"/>
      <c r="CIB3" s="88"/>
      <c r="CIC3" s="88"/>
      <c r="CID3" s="88"/>
      <c r="CIE3" s="88"/>
      <c r="CIF3" s="88"/>
      <c r="CIG3" s="336"/>
      <c r="CIH3" s="88"/>
      <c r="CII3" s="88"/>
      <c r="CIJ3" s="88"/>
      <c r="CIK3" s="88"/>
      <c r="CIL3" s="88"/>
      <c r="CIM3" s="336"/>
      <c r="CIN3" s="88"/>
      <c r="CIO3" s="88"/>
      <c r="CIP3" s="88"/>
      <c r="CIQ3" s="88"/>
      <c r="CIR3" s="88"/>
      <c r="CIS3" s="336"/>
      <c r="CIT3" s="88"/>
      <c r="CIU3" s="88"/>
      <c r="CIV3" s="88"/>
      <c r="CIW3" s="88"/>
      <c r="CIX3" s="88"/>
      <c r="CIY3" s="336"/>
      <c r="CIZ3" s="88"/>
      <c r="CJA3" s="88"/>
      <c r="CJB3" s="88"/>
      <c r="CJC3" s="88"/>
      <c r="CJD3" s="88"/>
      <c r="CJE3" s="336"/>
      <c r="CJF3" s="88"/>
      <c r="CJG3" s="88"/>
      <c r="CJH3" s="88"/>
      <c r="CJI3" s="88"/>
      <c r="CJJ3" s="88"/>
      <c r="CJK3" s="336"/>
      <c r="CJL3" s="88"/>
      <c r="CJM3" s="88"/>
      <c r="CJN3" s="88"/>
      <c r="CJO3" s="88"/>
      <c r="CJP3" s="88"/>
      <c r="CJQ3" s="336"/>
      <c r="CJR3" s="88"/>
      <c r="CJS3" s="88"/>
      <c r="CJT3" s="88"/>
      <c r="CJU3" s="88"/>
      <c r="CJV3" s="88"/>
      <c r="CJW3" s="336"/>
      <c r="CJX3" s="88"/>
      <c r="CJY3" s="88"/>
      <c r="CJZ3" s="88"/>
      <c r="CKA3" s="88"/>
      <c r="CKB3" s="88"/>
      <c r="CKC3" s="336"/>
      <c r="CKD3" s="88"/>
      <c r="CKE3" s="88"/>
      <c r="CKF3" s="88"/>
      <c r="CKG3" s="88"/>
      <c r="CKH3" s="88"/>
      <c r="CKI3" s="336"/>
      <c r="CKJ3" s="88"/>
      <c r="CKK3" s="88"/>
      <c r="CKL3" s="88"/>
      <c r="CKM3" s="88"/>
      <c r="CKN3" s="88"/>
      <c r="CKO3" s="336"/>
      <c r="CKP3" s="88"/>
      <c r="CKQ3" s="88"/>
      <c r="CKR3" s="88"/>
      <c r="CKS3" s="88"/>
      <c r="CKT3" s="88"/>
      <c r="CKU3" s="336"/>
      <c r="CKV3" s="88"/>
      <c r="CKW3" s="88"/>
      <c r="CKX3" s="88"/>
      <c r="CKY3" s="88"/>
      <c r="CKZ3" s="88"/>
      <c r="CLA3" s="336"/>
      <c r="CLB3" s="88"/>
      <c r="CLC3" s="88"/>
      <c r="CLD3" s="88"/>
      <c r="CLE3" s="88"/>
      <c r="CLF3" s="88"/>
      <c r="CLG3" s="336"/>
      <c r="CLH3" s="88"/>
      <c r="CLI3" s="88"/>
      <c r="CLJ3" s="88"/>
      <c r="CLK3" s="88"/>
      <c r="CLL3" s="88"/>
      <c r="CLM3" s="336"/>
      <c r="CLN3" s="88"/>
      <c r="CLO3" s="88"/>
      <c r="CLP3" s="88"/>
      <c r="CLQ3" s="88"/>
      <c r="CLR3" s="88"/>
      <c r="CLS3" s="336"/>
      <c r="CLT3" s="88"/>
      <c r="CLU3" s="88"/>
      <c r="CLV3" s="88"/>
      <c r="CLW3" s="88"/>
      <c r="CLX3" s="88"/>
      <c r="CLY3" s="336"/>
      <c r="CLZ3" s="88"/>
      <c r="CMA3" s="88"/>
      <c r="CMB3" s="88"/>
      <c r="CMC3" s="88"/>
      <c r="CMD3" s="88"/>
      <c r="CME3" s="336"/>
      <c r="CMF3" s="88"/>
      <c r="CMG3" s="88"/>
      <c r="CMH3" s="88"/>
      <c r="CMI3" s="88"/>
      <c r="CMJ3" s="88"/>
      <c r="CMK3" s="336"/>
      <c r="CML3" s="88"/>
      <c r="CMM3" s="88"/>
      <c r="CMN3" s="88"/>
      <c r="CMO3" s="88"/>
      <c r="CMP3" s="88"/>
      <c r="CMQ3" s="336"/>
      <c r="CMR3" s="88"/>
      <c r="CMS3" s="88"/>
      <c r="CMT3" s="88"/>
      <c r="CMU3" s="88"/>
      <c r="CMV3" s="88"/>
      <c r="CMW3" s="336"/>
      <c r="CMX3" s="88"/>
      <c r="CMY3" s="88"/>
      <c r="CMZ3" s="88"/>
      <c r="CNA3" s="88"/>
      <c r="CNB3" s="88"/>
      <c r="CNC3" s="336"/>
      <c r="CND3" s="88"/>
      <c r="CNE3" s="88"/>
      <c r="CNF3" s="88"/>
      <c r="CNG3" s="88"/>
      <c r="CNH3" s="88"/>
      <c r="CNI3" s="336"/>
      <c r="CNJ3" s="88"/>
      <c r="CNK3" s="88"/>
      <c r="CNL3" s="88"/>
      <c r="CNM3" s="88"/>
      <c r="CNN3" s="88"/>
      <c r="CNO3" s="336"/>
      <c r="CNP3" s="88"/>
      <c r="CNQ3" s="88"/>
      <c r="CNR3" s="88"/>
      <c r="CNS3" s="88"/>
      <c r="CNT3" s="88"/>
      <c r="CNU3" s="336"/>
      <c r="CNV3" s="88"/>
      <c r="CNW3" s="88"/>
      <c r="CNX3" s="88"/>
      <c r="CNY3" s="88"/>
      <c r="CNZ3" s="88"/>
      <c r="COA3" s="336"/>
      <c r="COB3" s="88"/>
      <c r="COC3" s="88"/>
      <c r="COD3" s="88"/>
      <c r="COE3" s="88"/>
      <c r="COF3" s="88"/>
      <c r="COG3" s="336"/>
      <c r="COH3" s="88"/>
      <c r="COI3" s="88"/>
      <c r="COJ3" s="88"/>
      <c r="COK3" s="88"/>
      <c r="COL3" s="88"/>
      <c r="COM3" s="336"/>
      <c r="CON3" s="88"/>
      <c r="COO3" s="88"/>
      <c r="COP3" s="88"/>
      <c r="COQ3" s="88"/>
      <c r="COR3" s="88"/>
      <c r="COS3" s="336"/>
      <c r="COT3" s="88"/>
      <c r="COU3" s="88"/>
      <c r="COV3" s="88"/>
      <c r="COW3" s="88"/>
      <c r="COX3" s="88"/>
      <c r="COY3" s="336"/>
      <c r="COZ3" s="88"/>
      <c r="CPA3" s="88"/>
      <c r="CPB3" s="88"/>
      <c r="CPC3" s="88"/>
      <c r="CPD3" s="88"/>
      <c r="CPE3" s="336"/>
      <c r="CPF3" s="88"/>
      <c r="CPG3" s="88"/>
      <c r="CPH3" s="88"/>
      <c r="CPI3" s="88"/>
      <c r="CPJ3" s="88"/>
      <c r="CPK3" s="336"/>
      <c r="CPL3" s="88"/>
      <c r="CPM3" s="88"/>
      <c r="CPN3" s="88"/>
      <c r="CPO3" s="88"/>
      <c r="CPP3" s="88"/>
      <c r="CPQ3" s="336"/>
      <c r="CPR3" s="88"/>
      <c r="CPS3" s="88"/>
      <c r="CPT3" s="88"/>
      <c r="CPU3" s="88"/>
      <c r="CPV3" s="88"/>
      <c r="CPW3" s="336"/>
      <c r="CPX3" s="88"/>
      <c r="CPY3" s="88"/>
      <c r="CPZ3" s="88"/>
      <c r="CQA3" s="88"/>
      <c r="CQB3" s="88"/>
      <c r="CQC3" s="336"/>
      <c r="CQD3" s="88"/>
      <c r="CQE3" s="88"/>
      <c r="CQF3" s="88"/>
      <c r="CQG3" s="88"/>
      <c r="CQH3" s="88"/>
      <c r="CQI3" s="336"/>
      <c r="CQJ3" s="88"/>
      <c r="CQK3" s="88"/>
      <c r="CQL3" s="88"/>
      <c r="CQM3" s="88"/>
      <c r="CQN3" s="88"/>
      <c r="CQO3" s="336"/>
      <c r="CQP3" s="88"/>
      <c r="CQQ3" s="88"/>
      <c r="CQR3" s="88"/>
      <c r="CQS3" s="88"/>
      <c r="CQT3" s="88"/>
      <c r="CQU3" s="336"/>
      <c r="CQV3" s="88"/>
      <c r="CQW3" s="88"/>
      <c r="CQX3" s="88"/>
      <c r="CQY3" s="88"/>
      <c r="CQZ3" s="88"/>
      <c r="CRA3" s="336"/>
      <c r="CRB3" s="88"/>
      <c r="CRC3" s="88"/>
      <c r="CRD3" s="88"/>
      <c r="CRE3" s="88"/>
      <c r="CRF3" s="88"/>
      <c r="CRG3" s="336"/>
      <c r="CRH3" s="88"/>
      <c r="CRI3" s="88"/>
      <c r="CRJ3" s="88"/>
      <c r="CRK3" s="88"/>
      <c r="CRL3" s="88"/>
      <c r="CRM3" s="336"/>
      <c r="CRN3" s="88"/>
      <c r="CRO3" s="88"/>
      <c r="CRP3" s="88"/>
      <c r="CRQ3" s="88"/>
      <c r="CRR3" s="88"/>
      <c r="CRS3" s="336"/>
      <c r="CRT3" s="88"/>
      <c r="CRU3" s="88"/>
      <c r="CRV3" s="88"/>
      <c r="CRW3" s="88"/>
      <c r="CRX3" s="88"/>
      <c r="CRY3" s="336"/>
      <c r="CRZ3" s="88"/>
      <c r="CSA3" s="88"/>
      <c r="CSB3" s="88"/>
      <c r="CSC3" s="88"/>
      <c r="CSD3" s="88"/>
      <c r="CSE3" s="336"/>
      <c r="CSF3" s="88"/>
      <c r="CSG3" s="88"/>
      <c r="CSH3" s="88"/>
      <c r="CSI3" s="88"/>
      <c r="CSJ3" s="88"/>
      <c r="CSK3" s="336"/>
      <c r="CSL3" s="88"/>
      <c r="CSM3" s="88"/>
      <c r="CSN3" s="88"/>
      <c r="CSO3" s="88"/>
      <c r="CSP3" s="88"/>
      <c r="CSQ3" s="336"/>
      <c r="CSR3" s="88"/>
      <c r="CSS3" s="88"/>
      <c r="CST3" s="88"/>
      <c r="CSU3" s="88"/>
      <c r="CSV3" s="88"/>
      <c r="CSW3" s="336"/>
      <c r="CSX3" s="88"/>
      <c r="CSY3" s="88"/>
      <c r="CSZ3" s="88"/>
      <c r="CTA3" s="88"/>
      <c r="CTB3" s="88"/>
      <c r="CTC3" s="336"/>
      <c r="CTD3" s="88"/>
      <c r="CTE3" s="88"/>
      <c r="CTF3" s="88"/>
      <c r="CTG3" s="88"/>
      <c r="CTH3" s="88"/>
      <c r="CTI3" s="336"/>
      <c r="CTJ3" s="88"/>
      <c r="CTK3" s="88"/>
      <c r="CTL3" s="88"/>
      <c r="CTM3" s="88"/>
      <c r="CTN3" s="88"/>
      <c r="CTO3" s="336"/>
      <c r="CTP3" s="88"/>
      <c r="CTQ3" s="88"/>
      <c r="CTR3" s="88"/>
      <c r="CTS3" s="88"/>
      <c r="CTT3" s="88"/>
      <c r="CTU3" s="336"/>
      <c r="CTV3" s="88"/>
      <c r="CTW3" s="88"/>
      <c r="CTX3" s="88"/>
      <c r="CTY3" s="88"/>
      <c r="CTZ3" s="88"/>
      <c r="CUA3" s="336"/>
      <c r="CUB3" s="88"/>
      <c r="CUC3" s="88"/>
      <c r="CUD3" s="88"/>
      <c r="CUE3" s="88"/>
      <c r="CUF3" s="88"/>
      <c r="CUG3" s="336"/>
      <c r="CUH3" s="88"/>
      <c r="CUI3" s="88"/>
      <c r="CUJ3" s="88"/>
      <c r="CUK3" s="88"/>
      <c r="CUL3" s="88"/>
      <c r="CUM3" s="336"/>
      <c r="CUN3" s="88"/>
      <c r="CUO3" s="88"/>
      <c r="CUP3" s="88"/>
      <c r="CUQ3" s="88"/>
      <c r="CUR3" s="88"/>
      <c r="CUS3" s="336"/>
      <c r="CUT3" s="88"/>
      <c r="CUU3" s="88"/>
      <c r="CUV3" s="88"/>
      <c r="CUW3" s="88"/>
      <c r="CUX3" s="88"/>
      <c r="CUY3" s="336"/>
      <c r="CUZ3" s="88"/>
      <c r="CVA3" s="88"/>
      <c r="CVB3" s="88"/>
      <c r="CVC3" s="88"/>
      <c r="CVD3" s="88"/>
      <c r="CVE3" s="336"/>
      <c r="CVF3" s="88"/>
      <c r="CVG3" s="88"/>
      <c r="CVH3" s="88"/>
      <c r="CVI3" s="88"/>
      <c r="CVJ3" s="88"/>
      <c r="CVK3" s="336"/>
      <c r="CVL3" s="88"/>
      <c r="CVM3" s="88"/>
      <c r="CVN3" s="88"/>
      <c r="CVO3" s="88"/>
      <c r="CVP3" s="88"/>
      <c r="CVQ3" s="336"/>
      <c r="CVR3" s="88"/>
      <c r="CVS3" s="88"/>
      <c r="CVT3" s="88"/>
      <c r="CVU3" s="88"/>
      <c r="CVV3" s="88"/>
      <c r="CVW3" s="336"/>
      <c r="CVX3" s="88"/>
      <c r="CVY3" s="88"/>
      <c r="CVZ3" s="88"/>
      <c r="CWA3" s="88"/>
      <c r="CWB3" s="88"/>
      <c r="CWC3" s="336"/>
      <c r="CWD3" s="88"/>
      <c r="CWE3" s="88"/>
      <c r="CWF3" s="88"/>
      <c r="CWG3" s="88"/>
      <c r="CWH3" s="88"/>
      <c r="CWI3" s="336"/>
      <c r="CWJ3" s="88"/>
      <c r="CWK3" s="88"/>
      <c r="CWL3" s="88"/>
      <c r="CWM3" s="88"/>
      <c r="CWN3" s="88"/>
      <c r="CWO3" s="336"/>
      <c r="CWP3" s="88"/>
      <c r="CWQ3" s="88"/>
      <c r="CWR3" s="88"/>
      <c r="CWS3" s="88"/>
      <c r="CWT3" s="88"/>
      <c r="CWU3" s="336"/>
      <c r="CWV3" s="88"/>
      <c r="CWW3" s="88"/>
      <c r="CWX3" s="88"/>
      <c r="CWY3" s="88"/>
      <c r="CWZ3" s="88"/>
      <c r="CXA3" s="336"/>
      <c r="CXB3" s="88"/>
      <c r="CXC3" s="88"/>
      <c r="CXD3" s="88"/>
      <c r="CXE3" s="88"/>
      <c r="CXF3" s="88"/>
      <c r="CXG3" s="336"/>
      <c r="CXH3" s="88"/>
      <c r="CXI3" s="88"/>
      <c r="CXJ3" s="88"/>
      <c r="CXK3" s="88"/>
      <c r="CXL3" s="88"/>
      <c r="CXM3" s="336"/>
      <c r="CXN3" s="88"/>
      <c r="CXO3" s="88"/>
      <c r="CXP3" s="88"/>
      <c r="CXQ3" s="88"/>
      <c r="CXR3" s="88"/>
      <c r="CXS3" s="336"/>
      <c r="CXT3" s="88"/>
      <c r="CXU3" s="88"/>
      <c r="CXV3" s="88"/>
      <c r="CXW3" s="88"/>
      <c r="CXX3" s="88"/>
      <c r="CXY3" s="336"/>
      <c r="CXZ3" s="88"/>
      <c r="CYA3" s="88"/>
      <c r="CYB3" s="88"/>
      <c r="CYC3" s="88"/>
      <c r="CYD3" s="88"/>
      <c r="CYE3" s="336"/>
      <c r="CYF3" s="88"/>
      <c r="CYG3" s="88"/>
      <c r="CYH3" s="88"/>
      <c r="CYI3" s="88"/>
      <c r="CYJ3" s="88"/>
      <c r="CYK3" s="336"/>
      <c r="CYL3" s="88"/>
      <c r="CYM3" s="88"/>
      <c r="CYN3" s="88"/>
      <c r="CYO3" s="88"/>
      <c r="CYP3" s="88"/>
      <c r="CYQ3" s="336"/>
      <c r="CYR3" s="88"/>
      <c r="CYS3" s="88"/>
      <c r="CYT3" s="88"/>
      <c r="CYU3" s="88"/>
      <c r="CYV3" s="88"/>
      <c r="CYW3" s="336"/>
      <c r="CYX3" s="88"/>
      <c r="CYY3" s="88"/>
      <c r="CYZ3" s="88"/>
      <c r="CZA3" s="88"/>
      <c r="CZB3" s="88"/>
      <c r="CZC3" s="336"/>
      <c r="CZD3" s="88"/>
      <c r="CZE3" s="88"/>
      <c r="CZF3" s="88"/>
      <c r="CZG3" s="88"/>
      <c r="CZH3" s="88"/>
      <c r="CZI3" s="336"/>
      <c r="CZJ3" s="88"/>
      <c r="CZK3" s="88"/>
      <c r="CZL3" s="88"/>
      <c r="CZM3" s="88"/>
      <c r="CZN3" s="88"/>
      <c r="CZO3" s="336"/>
      <c r="CZP3" s="88"/>
      <c r="CZQ3" s="88"/>
      <c r="CZR3" s="88"/>
      <c r="CZS3" s="88"/>
      <c r="CZT3" s="88"/>
      <c r="CZU3" s="336"/>
      <c r="CZV3" s="88"/>
      <c r="CZW3" s="88"/>
      <c r="CZX3" s="88"/>
      <c r="CZY3" s="88"/>
      <c r="CZZ3" s="88"/>
      <c r="DAA3" s="336"/>
      <c r="DAB3" s="88"/>
      <c r="DAC3" s="88"/>
      <c r="DAD3" s="88"/>
      <c r="DAE3" s="88"/>
      <c r="DAF3" s="88"/>
      <c r="DAG3" s="336"/>
      <c r="DAH3" s="88"/>
      <c r="DAI3" s="88"/>
      <c r="DAJ3" s="88"/>
      <c r="DAK3" s="88"/>
      <c r="DAL3" s="88"/>
      <c r="DAM3" s="336"/>
      <c r="DAN3" s="88"/>
      <c r="DAO3" s="88"/>
      <c r="DAP3" s="88"/>
      <c r="DAQ3" s="88"/>
      <c r="DAR3" s="88"/>
      <c r="DAS3" s="336"/>
      <c r="DAT3" s="88"/>
      <c r="DAU3" s="88"/>
      <c r="DAV3" s="88"/>
      <c r="DAW3" s="88"/>
      <c r="DAX3" s="88"/>
      <c r="DAY3" s="336"/>
      <c r="DAZ3" s="88"/>
      <c r="DBA3" s="88"/>
      <c r="DBB3" s="88"/>
      <c r="DBC3" s="88"/>
      <c r="DBD3" s="88"/>
      <c r="DBE3" s="336"/>
      <c r="DBF3" s="88"/>
      <c r="DBG3" s="88"/>
      <c r="DBH3" s="88"/>
      <c r="DBI3" s="88"/>
      <c r="DBJ3" s="88"/>
      <c r="DBK3" s="336"/>
      <c r="DBL3" s="88"/>
      <c r="DBM3" s="88"/>
      <c r="DBN3" s="88"/>
      <c r="DBO3" s="88"/>
      <c r="DBP3" s="88"/>
      <c r="DBQ3" s="336"/>
      <c r="DBR3" s="88"/>
      <c r="DBS3" s="88"/>
      <c r="DBT3" s="88"/>
      <c r="DBU3" s="88"/>
      <c r="DBV3" s="88"/>
      <c r="DBW3" s="336"/>
      <c r="DBX3" s="88"/>
      <c r="DBY3" s="88"/>
      <c r="DBZ3" s="88"/>
      <c r="DCA3" s="88"/>
      <c r="DCB3" s="88"/>
      <c r="DCC3" s="336"/>
      <c r="DCD3" s="88"/>
      <c r="DCE3" s="88"/>
      <c r="DCF3" s="88"/>
      <c r="DCG3" s="88"/>
      <c r="DCH3" s="88"/>
      <c r="DCI3" s="336"/>
      <c r="DCJ3" s="88"/>
      <c r="DCK3" s="88"/>
      <c r="DCL3" s="88"/>
      <c r="DCM3" s="88"/>
      <c r="DCN3" s="88"/>
      <c r="DCO3" s="336"/>
      <c r="DCP3" s="88"/>
      <c r="DCQ3" s="88"/>
      <c r="DCR3" s="88"/>
      <c r="DCS3" s="88"/>
      <c r="DCT3" s="88"/>
      <c r="DCU3" s="336"/>
      <c r="DCV3" s="88"/>
      <c r="DCW3" s="88"/>
      <c r="DCX3" s="88"/>
      <c r="DCY3" s="88"/>
      <c r="DCZ3" s="88"/>
      <c r="DDA3" s="336"/>
      <c r="DDB3" s="88"/>
      <c r="DDC3" s="88"/>
      <c r="DDD3" s="88"/>
      <c r="DDE3" s="88"/>
      <c r="DDF3" s="88"/>
      <c r="DDG3" s="336"/>
      <c r="DDH3" s="88"/>
      <c r="DDI3" s="88"/>
      <c r="DDJ3" s="88"/>
      <c r="DDK3" s="88"/>
      <c r="DDL3" s="88"/>
      <c r="DDM3" s="336"/>
      <c r="DDN3" s="88"/>
      <c r="DDO3" s="88"/>
      <c r="DDP3" s="88"/>
      <c r="DDQ3" s="88"/>
      <c r="DDR3" s="88"/>
      <c r="DDS3" s="336"/>
      <c r="DDT3" s="88"/>
      <c r="DDU3" s="88"/>
      <c r="DDV3" s="88"/>
      <c r="DDW3" s="88"/>
      <c r="DDX3" s="88"/>
      <c r="DDY3" s="336"/>
      <c r="DDZ3" s="88"/>
      <c r="DEA3" s="88"/>
      <c r="DEB3" s="88"/>
      <c r="DEC3" s="88"/>
      <c r="DED3" s="88"/>
      <c r="DEE3" s="336"/>
      <c r="DEF3" s="88"/>
      <c r="DEG3" s="88"/>
      <c r="DEH3" s="88"/>
      <c r="DEI3" s="88"/>
      <c r="DEJ3" s="88"/>
      <c r="DEK3" s="336"/>
      <c r="DEL3" s="88"/>
      <c r="DEM3" s="88"/>
      <c r="DEN3" s="88"/>
      <c r="DEO3" s="88"/>
      <c r="DEP3" s="88"/>
      <c r="DEQ3" s="336"/>
      <c r="DER3" s="88"/>
      <c r="DES3" s="88"/>
      <c r="DET3" s="88"/>
      <c r="DEU3" s="88"/>
      <c r="DEV3" s="88"/>
      <c r="DEW3" s="336"/>
      <c r="DEX3" s="88"/>
      <c r="DEY3" s="88"/>
      <c r="DEZ3" s="88"/>
      <c r="DFA3" s="88"/>
      <c r="DFB3" s="88"/>
      <c r="DFC3" s="336"/>
      <c r="DFD3" s="88"/>
      <c r="DFE3" s="88"/>
      <c r="DFF3" s="88"/>
      <c r="DFG3" s="88"/>
      <c r="DFH3" s="88"/>
      <c r="DFI3" s="336"/>
      <c r="DFJ3" s="88"/>
      <c r="DFK3" s="88"/>
      <c r="DFL3" s="88"/>
      <c r="DFM3" s="88"/>
      <c r="DFN3" s="88"/>
      <c r="DFO3" s="336"/>
      <c r="DFP3" s="88"/>
      <c r="DFQ3" s="88"/>
      <c r="DFR3" s="88"/>
      <c r="DFS3" s="88"/>
      <c r="DFT3" s="88"/>
      <c r="DFU3" s="336"/>
      <c r="DFV3" s="88"/>
      <c r="DFW3" s="88"/>
      <c r="DFX3" s="88"/>
      <c r="DFY3" s="88"/>
      <c r="DFZ3" s="88"/>
      <c r="DGA3" s="336"/>
      <c r="DGB3" s="88"/>
      <c r="DGC3" s="88"/>
      <c r="DGD3" s="88"/>
      <c r="DGE3" s="88"/>
      <c r="DGF3" s="88"/>
      <c r="DGG3" s="336"/>
      <c r="DGH3" s="88"/>
      <c r="DGI3" s="88"/>
      <c r="DGJ3" s="88"/>
      <c r="DGK3" s="88"/>
      <c r="DGL3" s="88"/>
      <c r="DGM3" s="336"/>
      <c r="DGN3" s="88"/>
      <c r="DGO3" s="88"/>
      <c r="DGP3" s="88"/>
      <c r="DGQ3" s="88"/>
      <c r="DGR3" s="88"/>
      <c r="DGS3" s="336"/>
      <c r="DGT3" s="88"/>
      <c r="DGU3" s="88"/>
      <c r="DGV3" s="88"/>
      <c r="DGW3" s="88"/>
      <c r="DGX3" s="88"/>
      <c r="DGY3" s="336"/>
      <c r="DGZ3" s="88"/>
      <c r="DHA3" s="88"/>
      <c r="DHB3" s="88"/>
      <c r="DHC3" s="88"/>
      <c r="DHD3" s="88"/>
      <c r="DHE3" s="336"/>
      <c r="DHF3" s="88"/>
      <c r="DHG3" s="88"/>
      <c r="DHH3" s="88"/>
      <c r="DHI3" s="88"/>
      <c r="DHJ3" s="88"/>
      <c r="DHK3" s="336"/>
      <c r="DHL3" s="88"/>
      <c r="DHM3" s="88"/>
      <c r="DHN3" s="88"/>
      <c r="DHO3" s="88"/>
      <c r="DHP3" s="88"/>
      <c r="DHQ3" s="336"/>
      <c r="DHR3" s="88"/>
      <c r="DHS3" s="88"/>
      <c r="DHT3" s="88"/>
      <c r="DHU3" s="88"/>
      <c r="DHV3" s="88"/>
      <c r="DHW3" s="336"/>
      <c r="DHX3" s="88"/>
      <c r="DHY3" s="88"/>
      <c r="DHZ3" s="88"/>
      <c r="DIA3" s="88"/>
      <c r="DIB3" s="88"/>
      <c r="DIC3" s="336"/>
      <c r="DID3" s="88"/>
      <c r="DIE3" s="88"/>
      <c r="DIF3" s="88"/>
      <c r="DIG3" s="88"/>
      <c r="DIH3" s="88"/>
      <c r="DII3" s="336"/>
      <c r="DIJ3" s="88"/>
      <c r="DIK3" s="88"/>
      <c r="DIL3" s="88"/>
      <c r="DIM3" s="88"/>
      <c r="DIN3" s="88"/>
      <c r="DIO3" s="336"/>
      <c r="DIP3" s="88"/>
      <c r="DIQ3" s="88"/>
      <c r="DIR3" s="88"/>
      <c r="DIS3" s="88"/>
      <c r="DIT3" s="88"/>
      <c r="DIU3" s="336"/>
      <c r="DIV3" s="88"/>
      <c r="DIW3" s="88"/>
      <c r="DIX3" s="88"/>
      <c r="DIY3" s="88"/>
      <c r="DIZ3" s="88"/>
      <c r="DJA3" s="336"/>
      <c r="DJB3" s="88"/>
      <c r="DJC3" s="88"/>
      <c r="DJD3" s="88"/>
      <c r="DJE3" s="88"/>
      <c r="DJF3" s="88"/>
      <c r="DJG3" s="336"/>
      <c r="DJH3" s="88"/>
      <c r="DJI3" s="88"/>
      <c r="DJJ3" s="88"/>
      <c r="DJK3" s="88"/>
      <c r="DJL3" s="88"/>
      <c r="DJM3" s="336"/>
      <c r="DJN3" s="88"/>
      <c r="DJO3" s="88"/>
      <c r="DJP3" s="88"/>
      <c r="DJQ3" s="88"/>
      <c r="DJR3" s="88"/>
      <c r="DJS3" s="336"/>
      <c r="DJT3" s="88"/>
      <c r="DJU3" s="88"/>
      <c r="DJV3" s="88"/>
      <c r="DJW3" s="88"/>
      <c r="DJX3" s="88"/>
      <c r="DJY3" s="336"/>
      <c r="DJZ3" s="88"/>
      <c r="DKA3" s="88"/>
      <c r="DKB3" s="88"/>
      <c r="DKC3" s="88"/>
      <c r="DKD3" s="88"/>
      <c r="DKE3" s="336"/>
      <c r="DKF3" s="88"/>
      <c r="DKG3" s="88"/>
      <c r="DKH3" s="88"/>
      <c r="DKI3" s="88"/>
      <c r="DKJ3" s="88"/>
      <c r="DKK3" s="336"/>
      <c r="DKL3" s="88"/>
      <c r="DKM3" s="88"/>
      <c r="DKN3" s="88"/>
      <c r="DKO3" s="88"/>
      <c r="DKP3" s="88"/>
      <c r="DKQ3" s="336"/>
      <c r="DKR3" s="88"/>
      <c r="DKS3" s="88"/>
      <c r="DKT3" s="88"/>
      <c r="DKU3" s="88"/>
      <c r="DKV3" s="88"/>
      <c r="DKW3" s="336"/>
      <c r="DKX3" s="88"/>
      <c r="DKY3" s="88"/>
      <c r="DKZ3" s="88"/>
      <c r="DLA3" s="88"/>
      <c r="DLB3" s="88"/>
      <c r="DLC3" s="336"/>
      <c r="DLD3" s="88"/>
      <c r="DLE3" s="88"/>
      <c r="DLF3" s="88"/>
      <c r="DLG3" s="88"/>
      <c r="DLH3" s="88"/>
      <c r="DLI3" s="336"/>
      <c r="DLJ3" s="88"/>
      <c r="DLK3" s="88"/>
      <c r="DLL3" s="88"/>
      <c r="DLM3" s="88"/>
      <c r="DLN3" s="88"/>
      <c r="DLO3" s="336"/>
      <c r="DLP3" s="88"/>
      <c r="DLQ3" s="88"/>
      <c r="DLR3" s="88"/>
      <c r="DLS3" s="88"/>
      <c r="DLT3" s="88"/>
      <c r="DLU3" s="336"/>
      <c r="DLV3" s="88"/>
      <c r="DLW3" s="88"/>
      <c r="DLX3" s="88"/>
      <c r="DLY3" s="88"/>
      <c r="DLZ3" s="88"/>
      <c r="DMA3" s="336"/>
      <c r="DMB3" s="88"/>
      <c r="DMC3" s="88"/>
      <c r="DMD3" s="88"/>
      <c r="DME3" s="88"/>
      <c r="DMF3" s="88"/>
      <c r="DMG3" s="336"/>
      <c r="DMH3" s="88"/>
      <c r="DMI3" s="88"/>
      <c r="DMJ3" s="88"/>
      <c r="DMK3" s="88"/>
      <c r="DML3" s="88"/>
      <c r="DMM3" s="336"/>
      <c r="DMN3" s="88"/>
      <c r="DMO3" s="88"/>
      <c r="DMP3" s="88"/>
      <c r="DMQ3" s="88"/>
      <c r="DMR3" s="88"/>
      <c r="DMS3" s="336"/>
      <c r="DMT3" s="88"/>
      <c r="DMU3" s="88"/>
      <c r="DMV3" s="88"/>
      <c r="DMW3" s="88"/>
      <c r="DMX3" s="88"/>
      <c r="DMY3" s="336"/>
      <c r="DMZ3" s="88"/>
      <c r="DNA3" s="88"/>
      <c r="DNB3" s="88"/>
      <c r="DNC3" s="88"/>
      <c r="DND3" s="88"/>
      <c r="DNE3" s="336"/>
      <c r="DNF3" s="88"/>
      <c r="DNG3" s="88"/>
      <c r="DNH3" s="88"/>
      <c r="DNI3" s="88"/>
      <c r="DNJ3" s="88"/>
      <c r="DNK3" s="336"/>
      <c r="DNL3" s="88"/>
      <c r="DNM3" s="88"/>
      <c r="DNN3" s="88"/>
      <c r="DNO3" s="88"/>
      <c r="DNP3" s="88"/>
      <c r="DNQ3" s="336"/>
      <c r="DNR3" s="88"/>
      <c r="DNS3" s="88"/>
      <c r="DNT3" s="88"/>
      <c r="DNU3" s="88"/>
      <c r="DNV3" s="88"/>
      <c r="DNW3" s="336"/>
      <c r="DNX3" s="88"/>
      <c r="DNY3" s="88"/>
      <c r="DNZ3" s="88"/>
      <c r="DOA3" s="88"/>
      <c r="DOB3" s="88"/>
      <c r="DOC3" s="336"/>
      <c r="DOD3" s="88"/>
      <c r="DOE3" s="88"/>
      <c r="DOF3" s="88"/>
      <c r="DOG3" s="88"/>
      <c r="DOH3" s="88"/>
      <c r="DOI3" s="336"/>
      <c r="DOJ3" s="88"/>
      <c r="DOK3" s="88"/>
      <c r="DOL3" s="88"/>
      <c r="DOM3" s="88"/>
      <c r="DON3" s="88"/>
      <c r="DOO3" s="336"/>
      <c r="DOP3" s="88"/>
      <c r="DOQ3" s="88"/>
      <c r="DOR3" s="88"/>
      <c r="DOS3" s="88"/>
      <c r="DOT3" s="88"/>
      <c r="DOU3" s="336"/>
      <c r="DOV3" s="88"/>
      <c r="DOW3" s="88"/>
      <c r="DOX3" s="88"/>
      <c r="DOY3" s="88"/>
      <c r="DOZ3" s="88"/>
      <c r="DPA3" s="336"/>
      <c r="DPB3" s="88"/>
      <c r="DPC3" s="88"/>
      <c r="DPD3" s="88"/>
      <c r="DPE3" s="88"/>
      <c r="DPF3" s="88"/>
      <c r="DPG3" s="336"/>
      <c r="DPH3" s="88"/>
      <c r="DPI3" s="88"/>
      <c r="DPJ3" s="88"/>
      <c r="DPK3" s="88"/>
      <c r="DPL3" s="88"/>
      <c r="DPM3" s="336"/>
      <c r="DPN3" s="88"/>
      <c r="DPO3" s="88"/>
      <c r="DPP3" s="88"/>
      <c r="DPQ3" s="88"/>
      <c r="DPR3" s="88"/>
      <c r="DPS3" s="336"/>
      <c r="DPT3" s="88"/>
      <c r="DPU3" s="88"/>
      <c r="DPV3" s="88"/>
      <c r="DPW3" s="88"/>
      <c r="DPX3" s="88"/>
      <c r="DPY3" s="336"/>
      <c r="DPZ3" s="88"/>
      <c r="DQA3" s="88"/>
      <c r="DQB3" s="88"/>
      <c r="DQC3" s="88"/>
      <c r="DQD3" s="88"/>
      <c r="DQE3" s="336"/>
      <c r="DQF3" s="88"/>
      <c r="DQG3" s="88"/>
      <c r="DQH3" s="88"/>
      <c r="DQI3" s="88"/>
      <c r="DQJ3" s="88"/>
      <c r="DQK3" s="336"/>
      <c r="DQL3" s="88"/>
      <c r="DQM3" s="88"/>
      <c r="DQN3" s="88"/>
      <c r="DQO3" s="88"/>
      <c r="DQP3" s="88"/>
      <c r="DQQ3" s="336"/>
      <c r="DQR3" s="88"/>
      <c r="DQS3" s="88"/>
      <c r="DQT3" s="88"/>
      <c r="DQU3" s="88"/>
      <c r="DQV3" s="88"/>
      <c r="DQW3" s="336"/>
      <c r="DQX3" s="88"/>
      <c r="DQY3" s="88"/>
      <c r="DQZ3" s="88"/>
      <c r="DRA3" s="88"/>
      <c r="DRB3" s="88"/>
      <c r="DRC3" s="336"/>
      <c r="DRD3" s="88"/>
      <c r="DRE3" s="88"/>
      <c r="DRF3" s="88"/>
      <c r="DRG3" s="88"/>
      <c r="DRH3" s="88"/>
      <c r="DRI3" s="336"/>
      <c r="DRJ3" s="88"/>
      <c r="DRK3" s="88"/>
      <c r="DRL3" s="88"/>
      <c r="DRM3" s="88"/>
      <c r="DRN3" s="88"/>
      <c r="DRO3" s="336"/>
      <c r="DRP3" s="88"/>
      <c r="DRQ3" s="88"/>
      <c r="DRR3" s="88"/>
      <c r="DRS3" s="88"/>
      <c r="DRT3" s="88"/>
      <c r="DRU3" s="336"/>
      <c r="DRV3" s="88"/>
      <c r="DRW3" s="88"/>
      <c r="DRX3" s="88"/>
      <c r="DRY3" s="88"/>
      <c r="DRZ3" s="88"/>
      <c r="DSA3" s="336"/>
      <c r="DSB3" s="88"/>
      <c r="DSC3" s="88"/>
      <c r="DSD3" s="88"/>
      <c r="DSE3" s="88"/>
      <c r="DSF3" s="88"/>
      <c r="DSG3" s="336"/>
      <c r="DSH3" s="88"/>
      <c r="DSI3" s="88"/>
      <c r="DSJ3" s="88"/>
      <c r="DSK3" s="88"/>
      <c r="DSL3" s="88"/>
      <c r="DSM3" s="336"/>
      <c r="DSN3" s="88"/>
      <c r="DSO3" s="88"/>
      <c r="DSP3" s="88"/>
      <c r="DSQ3" s="88"/>
      <c r="DSR3" s="88"/>
      <c r="DSS3" s="336"/>
      <c r="DST3" s="88"/>
      <c r="DSU3" s="88"/>
      <c r="DSV3" s="88"/>
      <c r="DSW3" s="88"/>
      <c r="DSX3" s="88"/>
      <c r="DSY3" s="336"/>
      <c r="DSZ3" s="88"/>
      <c r="DTA3" s="88"/>
      <c r="DTB3" s="88"/>
      <c r="DTC3" s="88"/>
      <c r="DTD3" s="88"/>
      <c r="DTE3" s="336"/>
      <c r="DTF3" s="88"/>
      <c r="DTG3" s="88"/>
      <c r="DTH3" s="88"/>
      <c r="DTI3" s="88"/>
      <c r="DTJ3" s="88"/>
      <c r="DTK3" s="336"/>
      <c r="DTL3" s="88"/>
      <c r="DTM3" s="88"/>
      <c r="DTN3" s="88"/>
      <c r="DTO3" s="88"/>
      <c r="DTP3" s="88"/>
      <c r="DTQ3" s="336"/>
      <c r="DTR3" s="88"/>
      <c r="DTS3" s="88"/>
      <c r="DTT3" s="88"/>
      <c r="DTU3" s="88"/>
      <c r="DTV3" s="88"/>
      <c r="DTW3" s="336"/>
      <c r="DTX3" s="88"/>
      <c r="DTY3" s="88"/>
      <c r="DTZ3" s="88"/>
      <c r="DUA3" s="88"/>
      <c r="DUB3" s="88"/>
      <c r="DUC3" s="336"/>
      <c r="DUD3" s="88"/>
      <c r="DUE3" s="88"/>
      <c r="DUF3" s="88"/>
      <c r="DUG3" s="88"/>
      <c r="DUH3" s="88"/>
      <c r="DUI3" s="336"/>
      <c r="DUJ3" s="88"/>
      <c r="DUK3" s="88"/>
      <c r="DUL3" s="88"/>
      <c r="DUM3" s="88"/>
      <c r="DUN3" s="88"/>
      <c r="DUO3" s="336"/>
      <c r="DUP3" s="88"/>
      <c r="DUQ3" s="88"/>
      <c r="DUR3" s="88"/>
      <c r="DUS3" s="88"/>
      <c r="DUT3" s="88"/>
      <c r="DUU3" s="336"/>
      <c r="DUV3" s="88"/>
      <c r="DUW3" s="88"/>
      <c r="DUX3" s="88"/>
      <c r="DUY3" s="88"/>
      <c r="DUZ3" s="88"/>
      <c r="DVA3" s="336"/>
      <c r="DVB3" s="88"/>
      <c r="DVC3" s="88"/>
      <c r="DVD3" s="88"/>
      <c r="DVE3" s="88"/>
      <c r="DVF3" s="88"/>
      <c r="DVG3" s="336"/>
      <c r="DVH3" s="88"/>
      <c r="DVI3" s="88"/>
      <c r="DVJ3" s="88"/>
      <c r="DVK3" s="88"/>
      <c r="DVL3" s="88"/>
      <c r="DVM3" s="336"/>
      <c r="DVN3" s="88"/>
      <c r="DVO3" s="88"/>
      <c r="DVP3" s="88"/>
      <c r="DVQ3" s="88"/>
      <c r="DVR3" s="88"/>
      <c r="DVS3" s="336"/>
      <c r="DVT3" s="88"/>
      <c r="DVU3" s="88"/>
      <c r="DVV3" s="88"/>
      <c r="DVW3" s="88"/>
      <c r="DVX3" s="88"/>
      <c r="DVY3" s="336"/>
      <c r="DVZ3" s="88"/>
      <c r="DWA3" s="88"/>
      <c r="DWB3" s="88"/>
      <c r="DWC3" s="88"/>
      <c r="DWD3" s="88"/>
      <c r="DWE3" s="336"/>
      <c r="DWF3" s="88"/>
      <c r="DWG3" s="88"/>
      <c r="DWH3" s="88"/>
      <c r="DWI3" s="88"/>
      <c r="DWJ3" s="88"/>
      <c r="DWK3" s="336"/>
      <c r="DWL3" s="88"/>
      <c r="DWM3" s="88"/>
      <c r="DWN3" s="88"/>
      <c r="DWO3" s="88"/>
      <c r="DWP3" s="88"/>
      <c r="DWQ3" s="336"/>
      <c r="DWR3" s="88"/>
      <c r="DWS3" s="88"/>
      <c r="DWT3" s="88"/>
      <c r="DWU3" s="88"/>
      <c r="DWV3" s="88"/>
      <c r="DWW3" s="336"/>
      <c r="DWX3" s="88"/>
      <c r="DWY3" s="88"/>
      <c r="DWZ3" s="88"/>
      <c r="DXA3" s="88"/>
      <c r="DXB3" s="88"/>
      <c r="DXC3" s="336"/>
      <c r="DXD3" s="88"/>
      <c r="DXE3" s="88"/>
      <c r="DXF3" s="88"/>
      <c r="DXG3" s="88"/>
      <c r="DXH3" s="88"/>
      <c r="DXI3" s="336"/>
      <c r="DXJ3" s="88"/>
      <c r="DXK3" s="88"/>
      <c r="DXL3" s="88"/>
      <c r="DXM3" s="88"/>
      <c r="DXN3" s="88"/>
      <c r="DXO3" s="336"/>
      <c r="DXP3" s="88"/>
      <c r="DXQ3" s="88"/>
      <c r="DXR3" s="88"/>
      <c r="DXS3" s="88"/>
      <c r="DXT3" s="88"/>
      <c r="DXU3" s="336"/>
      <c r="DXV3" s="88"/>
      <c r="DXW3" s="88"/>
      <c r="DXX3" s="88"/>
      <c r="DXY3" s="88"/>
      <c r="DXZ3" s="88"/>
      <c r="DYA3" s="336"/>
      <c r="DYB3" s="88"/>
      <c r="DYC3" s="88"/>
      <c r="DYD3" s="88"/>
      <c r="DYE3" s="88"/>
      <c r="DYF3" s="88"/>
      <c r="DYG3" s="336"/>
      <c r="DYH3" s="88"/>
      <c r="DYI3" s="88"/>
      <c r="DYJ3" s="88"/>
      <c r="DYK3" s="88"/>
      <c r="DYL3" s="88"/>
      <c r="DYM3" s="336"/>
      <c r="DYN3" s="88"/>
      <c r="DYO3" s="88"/>
      <c r="DYP3" s="88"/>
      <c r="DYQ3" s="88"/>
      <c r="DYR3" s="88"/>
      <c r="DYS3" s="336"/>
      <c r="DYT3" s="88"/>
      <c r="DYU3" s="88"/>
      <c r="DYV3" s="88"/>
      <c r="DYW3" s="88"/>
      <c r="DYX3" s="88"/>
      <c r="DYY3" s="336"/>
      <c r="DYZ3" s="88"/>
      <c r="DZA3" s="88"/>
      <c r="DZB3" s="88"/>
      <c r="DZC3" s="88"/>
      <c r="DZD3" s="88"/>
      <c r="DZE3" s="336"/>
      <c r="DZF3" s="88"/>
      <c r="DZG3" s="88"/>
      <c r="DZH3" s="88"/>
      <c r="DZI3" s="88"/>
      <c r="DZJ3" s="88"/>
      <c r="DZK3" s="336"/>
      <c r="DZL3" s="88"/>
      <c r="DZM3" s="88"/>
      <c r="DZN3" s="88"/>
      <c r="DZO3" s="88"/>
      <c r="DZP3" s="88"/>
      <c r="DZQ3" s="336"/>
      <c r="DZR3" s="88"/>
      <c r="DZS3" s="88"/>
      <c r="DZT3" s="88"/>
      <c r="DZU3" s="88"/>
      <c r="DZV3" s="88"/>
      <c r="DZW3" s="336"/>
      <c r="DZX3" s="88"/>
      <c r="DZY3" s="88"/>
      <c r="DZZ3" s="88"/>
      <c r="EAA3" s="88"/>
      <c r="EAB3" s="88"/>
      <c r="EAC3" s="336"/>
      <c r="EAD3" s="88"/>
      <c r="EAE3" s="88"/>
      <c r="EAF3" s="88"/>
      <c r="EAG3" s="88"/>
      <c r="EAH3" s="88"/>
      <c r="EAI3" s="336"/>
      <c r="EAJ3" s="88"/>
      <c r="EAK3" s="88"/>
      <c r="EAL3" s="88"/>
      <c r="EAM3" s="88"/>
      <c r="EAN3" s="88"/>
      <c r="EAO3" s="336"/>
      <c r="EAP3" s="88"/>
      <c r="EAQ3" s="88"/>
      <c r="EAR3" s="88"/>
      <c r="EAS3" s="88"/>
      <c r="EAT3" s="88"/>
      <c r="EAU3" s="336"/>
      <c r="EAV3" s="88"/>
      <c r="EAW3" s="88"/>
      <c r="EAX3" s="88"/>
      <c r="EAY3" s="88"/>
      <c r="EAZ3" s="88"/>
      <c r="EBA3" s="336"/>
      <c r="EBB3" s="88"/>
      <c r="EBC3" s="88"/>
      <c r="EBD3" s="88"/>
      <c r="EBE3" s="88"/>
      <c r="EBF3" s="88"/>
      <c r="EBG3" s="336"/>
      <c r="EBH3" s="88"/>
      <c r="EBI3" s="88"/>
      <c r="EBJ3" s="88"/>
      <c r="EBK3" s="88"/>
      <c r="EBL3" s="88"/>
      <c r="EBM3" s="336"/>
      <c r="EBN3" s="88"/>
      <c r="EBO3" s="88"/>
      <c r="EBP3" s="88"/>
      <c r="EBQ3" s="88"/>
      <c r="EBR3" s="88"/>
      <c r="EBS3" s="336"/>
      <c r="EBT3" s="88"/>
      <c r="EBU3" s="88"/>
      <c r="EBV3" s="88"/>
      <c r="EBW3" s="88"/>
      <c r="EBX3" s="88"/>
      <c r="EBY3" s="336"/>
      <c r="EBZ3" s="88"/>
      <c r="ECA3" s="88"/>
      <c r="ECB3" s="88"/>
      <c r="ECC3" s="88"/>
      <c r="ECD3" s="88"/>
      <c r="ECE3" s="336"/>
      <c r="ECF3" s="88"/>
      <c r="ECG3" s="88"/>
      <c r="ECH3" s="88"/>
      <c r="ECI3" s="88"/>
      <c r="ECJ3" s="88"/>
      <c r="ECK3" s="336"/>
      <c r="ECL3" s="88"/>
      <c r="ECM3" s="88"/>
      <c r="ECN3" s="88"/>
      <c r="ECO3" s="88"/>
      <c r="ECP3" s="88"/>
      <c r="ECQ3" s="336"/>
      <c r="ECR3" s="88"/>
      <c r="ECS3" s="88"/>
      <c r="ECT3" s="88"/>
      <c r="ECU3" s="88"/>
      <c r="ECV3" s="88"/>
      <c r="ECW3" s="336"/>
      <c r="ECX3" s="88"/>
      <c r="ECY3" s="88"/>
      <c r="ECZ3" s="88"/>
      <c r="EDA3" s="88"/>
      <c r="EDB3" s="88"/>
      <c r="EDC3" s="336"/>
      <c r="EDD3" s="88"/>
      <c r="EDE3" s="88"/>
      <c r="EDF3" s="88"/>
      <c r="EDG3" s="88"/>
      <c r="EDH3" s="88"/>
      <c r="EDI3" s="336"/>
      <c r="EDJ3" s="88"/>
      <c r="EDK3" s="88"/>
      <c r="EDL3" s="88"/>
      <c r="EDM3" s="88"/>
      <c r="EDN3" s="88"/>
      <c r="EDO3" s="336"/>
      <c r="EDP3" s="88"/>
      <c r="EDQ3" s="88"/>
      <c r="EDR3" s="88"/>
      <c r="EDS3" s="88"/>
      <c r="EDT3" s="88"/>
      <c r="EDU3" s="336"/>
      <c r="EDV3" s="88"/>
      <c r="EDW3" s="88"/>
      <c r="EDX3" s="88"/>
      <c r="EDY3" s="88"/>
      <c r="EDZ3" s="88"/>
      <c r="EEA3" s="336"/>
      <c r="EEB3" s="88"/>
      <c r="EEC3" s="88"/>
      <c r="EED3" s="88"/>
      <c r="EEE3" s="88"/>
      <c r="EEF3" s="88"/>
      <c r="EEG3" s="336"/>
      <c r="EEH3" s="88"/>
      <c r="EEI3" s="88"/>
      <c r="EEJ3" s="88"/>
      <c r="EEK3" s="88"/>
      <c r="EEL3" s="88"/>
      <c r="EEM3" s="336"/>
      <c r="EEN3" s="88"/>
      <c r="EEO3" s="88"/>
      <c r="EEP3" s="88"/>
      <c r="EEQ3" s="88"/>
      <c r="EER3" s="88"/>
      <c r="EES3" s="336"/>
      <c r="EET3" s="88"/>
      <c r="EEU3" s="88"/>
      <c r="EEV3" s="88"/>
      <c r="EEW3" s="88"/>
      <c r="EEX3" s="88"/>
      <c r="EEY3" s="336"/>
      <c r="EEZ3" s="88"/>
      <c r="EFA3" s="88"/>
      <c r="EFB3" s="88"/>
      <c r="EFC3" s="88"/>
      <c r="EFD3" s="88"/>
      <c r="EFE3" s="336"/>
      <c r="EFF3" s="88"/>
      <c r="EFG3" s="88"/>
      <c r="EFH3" s="88"/>
      <c r="EFI3" s="88"/>
      <c r="EFJ3" s="88"/>
      <c r="EFK3" s="336"/>
      <c r="EFL3" s="88"/>
      <c r="EFM3" s="88"/>
      <c r="EFN3" s="88"/>
      <c r="EFO3" s="88"/>
      <c r="EFP3" s="88"/>
      <c r="EFQ3" s="336"/>
      <c r="EFR3" s="88"/>
      <c r="EFS3" s="88"/>
      <c r="EFT3" s="88"/>
      <c r="EFU3" s="88"/>
      <c r="EFV3" s="88"/>
      <c r="EFW3" s="336"/>
      <c r="EFX3" s="88"/>
      <c r="EFY3" s="88"/>
      <c r="EFZ3" s="88"/>
      <c r="EGA3" s="88"/>
      <c r="EGB3" s="88"/>
      <c r="EGC3" s="336"/>
      <c r="EGD3" s="88"/>
      <c r="EGE3" s="88"/>
      <c r="EGF3" s="88"/>
      <c r="EGG3" s="88"/>
      <c r="EGH3" s="88"/>
      <c r="EGI3" s="336"/>
      <c r="EGJ3" s="88"/>
      <c r="EGK3" s="88"/>
      <c r="EGL3" s="88"/>
      <c r="EGM3" s="88"/>
      <c r="EGN3" s="88"/>
      <c r="EGO3" s="336"/>
      <c r="EGP3" s="88"/>
      <c r="EGQ3" s="88"/>
      <c r="EGR3" s="88"/>
      <c r="EGS3" s="88"/>
      <c r="EGT3" s="88"/>
      <c r="EGU3" s="336"/>
      <c r="EGV3" s="88"/>
      <c r="EGW3" s="88"/>
      <c r="EGX3" s="88"/>
      <c r="EGY3" s="88"/>
      <c r="EGZ3" s="88"/>
      <c r="EHA3" s="336"/>
      <c r="EHB3" s="88"/>
      <c r="EHC3" s="88"/>
      <c r="EHD3" s="88"/>
      <c r="EHE3" s="88"/>
      <c r="EHF3" s="88"/>
      <c r="EHG3" s="336"/>
      <c r="EHH3" s="88"/>
      <c r="EHI3" s="88"/>
      <c r="EHJ3" s="88"/>
      <c r="EHK3" s="88"/>
      <c r="EHL3" s="88"/>
      <c r="EHM3" s="336"/>
      <c r="EHN3" s="88"/>
      <c r="EHO3" s="88"/>
      <c r="EHP3" s="88"/>
      <c r="EHQ3" s="88"/>
      <c r="EHR3" s="88"/>
      <c r="EHS3" s="336"/>
      <c r="EHT3" s="88"/>
      <c r="EHU3" s="88"/>
      <c r="EHV3" s="88"/>
      <c r="EHW3" s="88"/>
      <c r="EHX3" s="88"/>
      <c r="EHY3" s="336"/>
      <c r="EHZ3" s="88"/>
      <c r="EIA3" s="88"/>
      <c r="EIB3" s="88"/>
      <c r="EIC3" s="88"/>
      <c r="EID3" s="88"/>
      <c r="EIE3" s="336"/>
      <c r="EIF3" s="88"/>
      <c r="EIG3" s="88"/>
      <c r="EIH3" s="88"/>
      <c r="EII3" s="88"/>
      <c r="EIJ3" s="88"/>
      <c r="EIK3" s="336"/>
      <c r="EIL3" s="88"/>
      <c r="EIM3" s="88"/>
      <c r="EIN3" s="88"/>
      <c r="EIO3" s="88"/>
      <c r="EIP3" s="88"/>
      <c r="EIQ3" s="336"/>
      <c r="EIR3" s="88"/>
      <c r="EIS3" s="88"/>
      <c r="EIT3" s="88"/>
      <c r="EIU3" s="88"/>
      <c r="EIV3" s="88"/>
      <c r="EIW3" s="336"/>
      <c r="EIX3" s="88"/>
      <c r="EIY3" s="88"/>
      <c r="EIZ3" s="88"/>
      <c r="EJA3" s="88"/>
      <c r="EJB3" s="88"/>
      <c r="EJC3" s="336"/>
      <c r="EJD3" s="88"/>
      <c r="EJE3" s="88"/>
      <c r="EJF3" s="88"/>
      <c r="EJG3" s="88"/>
      <c r="EJH3" s="88"/>
      <c r="EJI3" s="336"/>
      <c r="EJJ3" s="88"/>
      <c r="EJK3" s="88"/>
      <c r="EJL3" s="88"/>
      <c r="EJM3" s="88"/>
      <c r="EJN3" s="88"/>
      <c r="EJO3" s="336"/>
      <c r="EJP3" s="88"/>
      <c r="EJQ3" s="88"/>
      <c r="EJR3" s="88"/>
      <c r="EJS3" s="88"/>
      <c r="EJT3" s="88"/>
      <c r="EJU3" s="336"/>
      <c r="EJV3" s="88"/>
      <c r="EJW3" s="88"/>
      <c r="EJX3" s="88"/>
      <c r="EJY3" s="88"/>
      <c r="EJZ3" s="88"/>
      <c r="EKA3" s="336"/>
      <c r="EKB3" s="88"/>
      <c r="EKC3" s="88"/>
      <c r="EKD3" s="88"/>
      <c r="EKE3" s="88"/>
      <c r="EKF3" s="88"/>
      <c r="EKG3" s="336"/>
      <c r="EKH3" s="88"/>
      <c r="EKI3" s="88"/>
      <c r="EKJ3" s="88"/>
      <c r="EKK3" s="88"/>
      <c r="EKL3" s="88"/>
      <c r="EKM3" s="336"/>
      <c r="EKN3" s="88"/>
      <c r="EKO3" s="88"/>
      <c r="EKP3" s="88"/>
      <c r="EKQ3" s="88"/>
      <c r="EKR3" s="88"/>
      <c r="EKS3" s="336"/>
      <c r="EKT3" s="88"/>
      <c r="EKU3" s="88"/>
      <c r="EKV3" s="88"/>
      <c r="EKW3" s="88"/>
      <c r="EKX3" s="88"/>
      <c r="EKY3" s="336"/>
      <c r="EKZ3" s="88"/>
      <c r="ELA3" s="88"/>
      <c r="ELB3" s="88"/>
      <c r="ELC3" s="88"/>
      <c r="ELD3" s="88"/>
      <c r="ELE3" s="336"/>
      <c r="ELF3" s="88"/>
      <c r="ELG3" s="88"/>
      <c r="ELH3" s="88"/>
      <c r="ELI3" s="88"/>
      <c r="ELJ3" s="88"/>
      <c r="ELK3" s="336"/>
      <c r="ELL3" s="88"/>
      <c r="ELM3" s="88"/>
      <c r="ELN3" s="88"/>
      <c r="ELO3" s="88"/>
      <c r="ELP3" s="88"/>
      <c r="ELQ3" s="336"/>
      <c r="ELR3" s="88"/>
      <c r="ELS3" s="88"/>
      <c r="ELT3" s="88"/>
      <c r="ELU3" s="88"/>
      <c r="ELV3" s="88"/>
      <c r="ELW3" s="336"/>
      <c r="ELX3" s="88"/>
      <c r="ELY3" s="88"/>
      <c r="ELZ3" s="88"/>
      <c r="EMA3" s="88"/>
      <c r="EMB3" s="88"/>
      <c r="EMC3" s="336"/>
      <c r="EMD3" s="88"/>
      <c r="EME3" s="88"/>
      <c r="EMF3" s="88"/>
      <c r="EMG3" s="88"/>
      <c r="EMH3" s="88"/>
      <c r="EMI3" s="336"/>
      <c r="EMJ3" s="88"/>
      <c r="EMK3" s="88"/>
      <c r="EML3" s="88"/>
      <c r="EMM3" s="88"/>
      <c r="EMN3" s="88"/>
      <c r="EMO3" s="336"/>
      <c r="EMP3" s="88"/>
      <c r="EMQ3" s="88"/>
      <c r="EMR3" s="88"/>
      <c r="EMS3" s="88"/>
      <c r="EMT3" s="88"/>
      <c r="EMU3" s="336"/>
      <c r="EMV3" s="88"/>
      <c r="EMW3" s="88"/>
      <c r="EMX3" s="88"/>
      <c r="EMY3" s="88"/>
      <c r="EMZ3" s="88"/>
      <c r="ENA3" s="336"/>
      <c r="ENB3" s="88"/>
      <c r="ENC3" s="88"/>
      <c r="END3" s="88"/>
      <c r="ENE3" s="88"/>
      <c r="ENF3" s="88"/>
      <c r="ENG3" s="336"/>
      <c r="ENH3" s="88"/>
      <c r="ENI3" s="88"/>
      <c r="ENJ3" s="88"/>
      <c r="ENK3" s="88"/>
      <c r="ENL3" s="88"/>
      <c r="ENM3" s="336"/>
      <c r="ENN3" s="88"/>
      <c r="ENO3" s="88"/>
      <c r="ENP3" s="88"/>
      <c r="ENQ3" s="88"/>
      <c r="ENR3" s="88"/>
      <c r="ENS3" s="336"/>
      <c r="ENT3" s="88"/>
      <c r="ENU3" s="88"/>
      <c r="ENV3" s="88"/>
      <c r="ENW3" s="88"/>
      <c r="ENX3" s="88"/>
      <c r="ENY3" s="336"/>
      <c r="ENZ3" s="88"/>
      <c r="EOA3" s="88"/>
      <c r="EOB3" s="88"/>
      <c r="EOC3" s="88"/>
      <c r="EOD3" s="88"/>
      <c r="EOE3" s="336"/>
      <c r="EOF3" s="88"/>
      <c r="EOG3" s="88"/>
      <c r="EOH3" s="88"/>
      <c r="EOI3" s="88"/>
      <c r="EOJ3" s="88"/>
      <c r="EOK3" s="336"/>
      <c r="EOL3" s="88"/>
      <c r="EOM3" s="88"/>
      <c r="EON3" s="88"/>
      <c r="EOO3" s="88"/>
      <c r="EOP3" s="88"/>
      <c r="EOQ3" s="336"/>
      <c r="EOR3" s="88"/>
      <c r="EOS3" s="88"/>
      <c r="EOT3" s="88"/>
      <c r="EOU3" s="88"/>
      <c r="EOV3" s="88"/>
      <c r="EOW3" s="336"/>
      <c r="EOX3" s="88"/>
      <c r="EOY3" s="88"/>
      <c r="EOZ3" s="88"/>
      <c r="EPA3" s="88"/>
      <c r="EPB3" s="88"/>
      <c r="EPC3" s="336"/>
      <c r="EPD3" s="88"/>
      <c r="EPE3" s="88"/>
      <c r="EPF3" s="88"/>
      <c r="EPG3" s="88"/>
      <c r="EPH3" s="88"/>
      <c r="EPI3" s="336"/>
      <c r="EPJ3" s="88"/>
      <c r="EPK3" s="88"/>
      <c r="EPL3" s="88"/>
      <c r="EPM3" s="88"/>
      <c r="EPN3" s="88"/>
      <c r="EPO3" s="336"/>
      <c r="EPP3" s="88"/>
      <c r="EPQ3" s="88"/>
      <c r="EPR3" s="88"/>
      <c r="EPS3" s="88"/>
      <c r="EPT3" s="88"/>
      <c r="EPU3" s="336"/>
      <c r="EPV3" s="88"/>
      <c r="EPW3" s="88"/>
      <c r="EPX3" s="88"/>
      <c r="EPY3" s="88"/>
      <c r="EPZ3" s="88"/>
      <c r="EQA3" s="336"/>
      <c r="EQB3" s="88"/>
      <c r="EQC3" s="88"/>
      <c r="EQD3" s="88"/>
      <c r="EQE3" s="88"/>
      <c r="EQF3" s="88"/>
      <c r="EQG3" s="336"/>
      <c r="EQH3" s="88"/>
      <c r="EQI3" s="88"/>
      <c r="EQJ3" s="88"/>
      <c r="EQK3" s="88"/>
      <c r="EQL3" s="88"/>
      <c r="EQM3" s="336"/>
      <c r="EQN3" s="88"/>
      <c r="EQO3" s="88"/>
      <c r="EQP3" s="88"/>
      <c r="EQQ3" s="88"/>
      <c r="EQR3" s="88"/>
      <c r="EQS3" s="336"/>
      <c r="EQT3" s="88"/>
      <c r="EQU3" s="88"/>
      <c r="EQV3" s="88"/>
      <c r="EQW3" s="88"/>
      <c r="EQX3" s="88"/>
      <c r="EQY3" s="336"/>
      <c r="EQZ3" s="88"/>
      <c r="ERA3" s="88"/>
      <c r="ERB3" s="88"/>
      <c r="ERC3" s="88"/>
      <c r="ERD3" s="88"/>
      <c r="ERE3" s="336"/>
      <c r="ERF3" s="88"/>
      <c r="ERG3" s="88"/>
      <c r="ERH3" s="88"/>
      <c r="ERI3" s="88"/>
      <c r="ERJ3" s="88"/>
      <c r="ERK3" s="336"/>
      <c r="ERL3" s="88"/>
      <c r="ERM3" s="88"/>
      <c r="ERN3" s="88"/>
      <c r="ERO3" s="88"/>
      <c r="ERP3" s="88"/>
      <c r="ERQ3" s="336"/>
      <c r="ERR3" s="88"/>
      <c r="ERS3" s="88"/>
      <c r="ERT3" s="88"/>
      <c r="ERU3" s="88"/>
      <c r="ERV3" s="88"/>
      <c r="ERW3" s="336"/>
      <c r="ERX3" s="88"/>
      <c r="ERY3" s="88"/>
      <c r="ERZ3" s="88"/>
      <c r="ESA3" s="88"/>
      <c r="ESB3" s="88"/>
      <c r="ESC3" s="336"/>
      <c r="ESD3" s="88"/>
      <c r="ESE3" s="88"/>
      <c r="ESF3" s="88"/>
      <c r="ESG3" s="88"/>
      <c r="ESH3" s="88"/>
      <c r="ESI3" s="336"/>
      <c r="ESJ3" s="88"/>
      <c r="ESK3" s="88"/>
      <c r="ESL3" s="88"/>
      <c r="ESM3" s="88"/>
      <c r="ESN3" s="88"/>
      <c r="ESO3" s="336"/>
      <c r="ESP3" s="88"/>
      <c r="ESQ3" s="88"/>
      <c r="ESR3" s="88"/>
      <c r="ESS3" s="88"/>
      <c r="EST3" s="88"/>
      <c r="ESU3" s="336"/>
      <c r="ESV3" s="88"/>
      <c r="ESW3" s="88"/>
      <c r="ESX3" s="88"/>
      <c r="ESY3" s="88"/>
      <c r="ESZ3" s="88"/>
      <c r="ETA3" s="336"/>
      <c r="ETB3" s="88"/>
      <c r="ETC3" s="88"/>
      <c r="ETD3" s="88"/>
      <c r="ETE3" s="88"/>
      <c r="ETF3" s="88"/>
      <c r="ETG3" s="336"/>
      <c r="ETH3" s="88"/>
      <c r="ETI3" s="88"/>
      <c r="ETJ3" s="88"/>
      <c r="ETK3" s="88"/>
      <c r="ETL3" s="88"/>
      <c r="ETM3" s="336"/>
      <c r="ETN3" s="88"/>
      <c r="ETO3" s="88"/>
      <c r="ETP3" s="88"/>
      <c r="ETQ3" s="88"/>
      <c r="ETR3" s="88"/>
      <c r="ETS3" s="336"/>
      <c r="ETT3" s="88"/>
      <c r="ETU3" s="88"/>
      <c r="ETV3" s="88"/>
      <c r="ETW3" s="88"/>
      <c r="ETX3" s="88"/>
      <c r="ETY3" s="336"/>
      <c r="ETZ3" s="88"/>
      <c r="EUA3" s="88"/>
      <c r="EUB3" s="88"/>
      <c r="EUC3" s="88"/>
      <c r="EUD3" s="88"/>
      <c r="EUE3" s="336"/>
      <c r="EUF3" s="88"/>
      <c r="EUG3" s="88"/>
      <c r="EUH3" s="88"/>
      <c r="EUI3" s="88"/>
      <c r="EUJ3" s="88"/>
      <c r="EUK3" s="336"/>
      <c r="EUL3" s="88"/>
      <c r="EUM3" s="88"/>
      <c r="EUN3" s="88"/>
      <c r="EUO3" s="88"/>
      <c r="EUP3" s="88"/>
      <c r="EUQ3" s="336"/>
      <c r="EUR3" s="88"/>
      <c r="EUS3" s="88"/>
      <c r="EUT3" s="88"/>
      <c r="EUU3" s="88"/>
      <c r="EUV3" s="88"/>
      <c r="EUW3" s="336"/>
      <c r="EUX3" s="88"/>
      <c r="EUY3" s="88"/>
      <c r="EUZ3" s="88"/>
      <c r="EVA3" s="88"/>
      <c r="EVB3" s="88"/>
      <c r="EVC3" s="336"/>
      <c r="EVD3" s="88"/>
      <c r="EVE3" s="88"/>
      <c r="EVF3" s="88"/>
      <c r="EVG3" s="88"/>
      <c r="EVH3" s="88"/>
      <c r="EVI3" s="336"/>
      <c r="EVJ3" s="88"/>
      <c r="EVK3" s="88"/>
      <c r="EVL3" s="88"/>
      <c r="EVM3" s="88"/>
      <c r="EVN3" s="88"/>
      <c r="EVO3" s="336"/>
      <c r="EVP3" s="88"/>
      <c r="EVQ3" s="88"/>
      <c r="EVR3" s="88"/>
      <c r="EVS3" s="88"/>
      <c r="EVT3" s="88"/>
      <c r="EVU3" s="336"/>
      <c r="EVV3" s="88"/>
      <c r="EVW3" s="88"/>
      <c r="EVX3" s="88"/>
      <c r="EVY3" s="88"/>
      <c r="EVZ3" s="88"/>
      <c r="EWA3" s="336"/>
      <c r="EWB3" s="88"/>
      <c r="EWC3" s="88"/>
      <c r="EWD3" s="88"/>
      <c r="EWE3" s="88"/>
      <c r="EWF3" s="88"/>
      <c r="EWG3" s="336"/>
      <c r="EWH3" s="88"/>
      <c r="EWI3" s="88"/>
      <c r="EWJ3" s="88"/>
      <c r="EWK3" s="88"/>
      <c r="EWL3" s="88"/>
      <c r="EWM3" s="336"/>
      <c r="EWN3" s="88"/>
      <c r="EWO3" s="88"/>
      <c r="EWP3" s="88"/>
      <c r="EWQ3" s="88"/>
      <c r="EWR3" s="88"/>
      <c r="EWS3" s="336"/>
      <c r="EWT3" s="88"/>
      <c r="EWU3" s="88"/>
      <c r="EWV3" s="88"/>
      <c r="EWW3" s="88"/>
      <c r="EWX3" s="88"/>
      <c r="EWY3" s="336"/>
      <c r="EWZ3" s="88"/>
      <c r="EXA3" s="88"/>
      <c r="EXB3" s="88"/>
      <c r="EXC3" s="88"/>
      <c r="EXD3" s="88"/>
      <c r="EXE3" s="336"/>
      <c r="EXF3" s="88"/>
      <c r="EXG3" s="88"/>
      <c r="EXH3" s="88"/>
      <c r="EXI3" s="88"/>
      <c r="EXJ3" s="88"/>
      <c r="EXK3" s="336"/>
      <c r="EXL3" s="88"/>
      <c r="EXM3" s="88"/>
      <c r="EXN3" s="88"/>
      <c r="EXO3" s="88"/>
      <c r="EXP3" s="88"/>
      <c r="EXQ3" s="336"/>
      <c r="EXR3" s="88"/>
      <c r="EXS3" s="88"/>
      <c r="EXT3" s="88"/>
      <c r="EXU3" s="88"/>
      <c r="EXV3" s="88"/>
      <c r="EXW3" s="336"/>
      <c r="EXX3" s="88"/>
      <c r="EXY3" s="88"/>
      <c r="EXZ3" s="88"/>
      <c r="EYA3" s="88"/>
      <c r="EYB3" s="88"/>
      <c r="EYC3" s="336"/>
      <c r="EYD3" s="88"/>
      <c r="EYE3" s="88"/>
      <c r="EYF3" s="88"/>
      <c r="EYG3" s="88"/>
      <c r="EYH3" s="88"/>
      <c r="EYI3" s="336"/>
      <c r="EYJ3" s="88"/>
      <c r="EYK3" s="88"/>
      <c r="EYL3" s="88"/>
      <c r="EYM3" s="88"/>
      <c r="EYN3" s="88"/>
      <c r="EYO3" s="336"/>
      <c r="EYP3" s="88"/>
      <c r="EYQ3" s="88"/>
      <c r="EYR3" s="88"/>
      <c r="EYS3" s="88"/>
      <c r="EYT3" s="88"/>
      <c r="EYU3" s="336"/>
      <c r="EYV3" s="88"/>
      <c r="EYW3" s="88"/>
      <c r="EYX3" s="88"/>
      <c r="EYY3" s="88"/>
      <c r="EYZ3" s="88"/>
      <c r="EZA3" s="336"/>
      <c r="EZB3" s="88"/>
      <c r="EZC3" s="88"/>
      <c r="EZD3" s="88"/>
      <c r="EZE3" s="88"/>
      <c r="EZF3" s="88"/>
      <c r="EZG3" s="336"/>
      <c r="EZH3" s="88"/>
      <c r="EZI3" s="88"/>
      <c r="EZJ3" s="88"/>
      <c r="EZK3" s="88"/>
      <c r="EZL3" s="88"/>
      <c r="EZM3" s="336"/>
      <c r="EZN3" s="88"/>
      <c r="EZO3" s="88"/>
      <c r="EZP3" s="88"/>
      <c r="EZQ3" s="88"/>
      <c r="EZR3" s="88"/>
      <c r="EZS3" s="336"/>
      <c r="EZT3" s="88"/>
      <c r="EZU3" s="88"/>
      <c r="EZV3" s="88"/>
      <c r="EZW3" s="88"/>
      <c r="EZX3" s="88"/>
      <c r="EZY3" s="336"/>
      <c r="EZZ3" s="88"/>
      <c r="FAA3" s="88"/>
      <c r="FAB3" s="88"/>
      <c r="FAC3" s="88"/>
      <c r="FAD3" s="88"/>
      <c r="FAE3" s="336"/>
      <c r="FAF3" s="88"/>
      <c r="FAG3" s="88"/>
      <c r="FAH3" s="88"/>
      <c r="FAI3" s="88"/>
      <c r="FAJ3" s="88"/>
      <c r="FAK3" s="336"/>
      <c r="FAL3" s="88"/>
      <c r="FAM3" s="88"/>
      <c r="FAN3" s="88"/>
      <c r="FAO3" s="88"/>
      <c r="FAP3" s="88"/>
      <c r="FAQ3" s="336"/>
      <c r="FAR3" s="88"/>
      <c r="FAS3" s="88"/>
      <c r="FAT3" s="88"/>
      <c r="FAU3" s="88"/>
      <c r="FAV3" s="88"/>
      <c r="FAW3" s="336"/>
      <c r="FAX3" s="88"/>
      <c r="FAY3" s="88"/>
      <c r="FAZ3" s="88"/>
      <c r="FBA3" s="88"/>
      <c r="FBB3" s="88"/>
      <c r="FBC3" s="336"/>
      <c r="FBD3" s="88"/>
      <c r="FBE3" s="88"/>
      <c r="FBF3" s="88"/>
      <c r="FBG3" s="88"/>
      <c r="FBH3" s="88"/>
      <c r="FBI3" s="336"/>
      <c r="FBJ3" s="88"/>
      <c r="FBK3" s="88"/>
      <c r="FBL3" s="88"/>
      <c r="FBM3" s="88"/>
      <c r="FBN3" s="88"/>
      <c r="FBO3" s="336"/>
      <c r="FBP3" s="88"/>
      <c r="FBQ3" s="88"/>
      <c r="FBR3" s="88"/>
      <c r="FBS3" s="88"/>
      <c r="FBT3" s="88"/>
      <c r="FBU3" s="336"/>
      <c r="FBV3" s="88"/>
      <c r="FBW3" s="88"/>
      <c r="FBX3" s="88"/>
      <c r="FBY3" s="88"/>
      <c r="FBZ3" s="88"/>
      <c r="FCA3" s="336"/>
      <c r="FCB3" s="88"/>
      <c r="FCC3" s="88"/>
      <c r="FCD3" s="88"/>
      <c r="FCE3" s="88"/>
      <c r="FCF3" s="88"/>
      <c r="FCG3" s="336"/>
      <c r="FCH3" s="88"/>
      <c r="FCI3" s="88"/>
      <c r="FCJ3" s="88"/>
      <c r="FCK3" s="88"/>
      <c r="FCL3" s="88"/>
      <c r="FCM3" s="336"/>
      <c r="FCN3" s="88"/>
      <c r="FCO3" s="88"/>
      <c r="FCP3" s="88"/>
      <c r="FCQ3" s="88"/>
      <c r="FCR3" s="88"/>
      <c r="FCS3" s="336"/>
      <c r="FCT3" s="88"/>
      <c r="FCU3" s="88"/>
      <c r="FCV3" s="88"/>
      <c r="FCW3" s="88"/>
      <c r="FCX3" s="88"/>
      <c r="FCY3" s="336"/>
      <c r="FCZ3" s="88"/>
      <c r="FDA3" s="88"/>
      <c r="FDB3" s="88"/>
      <c r="FDC3" s="88"/>
      <c r="FDD3" s="88"/>
      <c r="FDE3" s="336"/>
      <c r="FDF3" s="88"/>
      <c r="FDG3" s="88"/>
      <c r="FDH3" s="88"/>
      <c r="FDI3" s="88"/>
      <c r="FDJ3" s="88"/>
      <c r="FDK3" s="336"/>
      <c r="FDL3" s="88"/>
      <c r="FDM3" s="88"/>
      <c r="FDN3" s="88"/>
      <c r="FDO3" s="88"/>
      <c r="FDP3" s="88"/>
      <c r="FDQ3" s="336"/>
      <c r="FDR3" s="88"/>
      <c r="FDS3" s="88"/>
      <c r="FDT3" s="88"/>
      <c r="FDU3" s="88"/>
      <c r="FDV3" s="88"/>
      <c r="FDW3" s="336"/>
      <c r="FDX3" s="88"/>
      <c r="FDY3" s="88"/>
      <c r="FDZ3" s="88"/>
      <c r="FEA3" s="88"/>
      <c r="FEB3" s="88"/>
      <c r="FEC3" s="336"/>
      <c r="FED3" s="88"/>
      <c r="FEE3" s="88"/>
      <c r="FEF3" s="88"/>
      <c r="FEG3" s="88"/>
      <c r="FEH3" s="88"/>
      <c r="FEI3" s="336"/>
      <c r="FEJ3" s="88"/>
      <c r="FEK3" s="88"/>
      <c r="FEL3" s="88"/>
      <c r="FEM3" s="88"/>
      <c r="FEN3" s="88"/>
      <c r="FEO3" s="336"/>
      <c r="FEP3" s="88"/>
      <c r="FEQ3" s="88"/>
      <c r="FER3" s="88"/>
      <c r="FES3" s="88"/>
      <c r="FET3" s="88"/>
      <c r="FEU3" s="336"/>
      <c r="FEV3" s="88"/>
      <c r="FEW3" s="88"/>
      <c r="FEX3" s="88"/>
      <c r="FEY3" s="88"/>
      <c r="FEZ3" s="88"/>
      <c r="FFA3" s="336"/>
      <c r="FFB3" s="88"/>
      <c r="FFC3" s="88"/>
      <c r="FFD3" s="88"/>
      <c r="FFE3" s="88"/>
      <c r="FFF3" s="88"/>
      <c r="FFG3" s="336"/>
      <c r="FFH3" s="88"/>
      <c r="FFI3" s="88"/>
      <c r="FFJ3" s="88"/>
      <c r="FFK3" s="88"/>
      <c r="FFL3" s="88"/>
      <c r="FFM3" s="336"/>
      <c r="FFN3" s="88"/>
      <c r="FFO3" s="88"/>
      <c r="FFP3" s="88"/>
      <c r="FFQ3" s="88"/>
      <c r="FFR3" s="88"/>
      <c r="FFS3" s="336"/>
      <c r="FFT3" s="88"/>
      <c r="FFU3" s="88"/>
      <c r="FFV3" s="88"/>
      <c r="FFW3" s="88"/>
      <c r="FFX3" s="88"/>
      <c r="FFY3" s="336"/>
      <c r="FFZ3" s="88"/>
      <c r="FGA3" s="88"/>
      <c r="FGB3" s="88"/>
      <c r="FGC3" s="88"/>
      <c r="FGD3" s="88"/>
      <c r="FGE3" s="336"/>
      <c r="FGF3" s="88"/>
      <c r="FGG3" s="88"/>
      <c r="FGH3" s="88"/>
      <c r="FGI3" s="88"/>
      <c r="FGJ3" s="88"/>
      <c r="FGK3" s="336"/>
      <c r="FGL3" s="88"/>
      <c r="FGM3" s="88"/>
      <c r="FGN3" s="88"/>
      <c r="FGO3" s="88"/>
      <c r="FGP3" s="88"/>
      <c r="FGQ3" s="336"/>
      <c r="FGR3" s="88"/>
      <c r="FGS3" s="88"/>
      <c r="FGT3" s="88"/>
      <c r="FGU3" s="88"/>
      <c r="FGV3" s="88"/>
      <c r="FGW3" s="336"/>
      <c r="FGX3" s="88"/>
      <c r="FGY3" s="88"/>
      <c r="FGZ3" s="88"/>
      <c r="FHA3" s="88"/>
      <c r="FHB3" s="88"/>
      <c r="FHC3" s="336"/>
      <c r="FHD3" s="88"/>
      <c r="FHE3" s="88"/>
      <c r="FHF3" s="88"/>
      <c r="FHG3" s="88"/>
      <c r="FHH3" s="88"/>
      <c r="FHI3" s="336"/>
      <c r="FHJ3" s="88"/>
      <c r="FHK3" s="88"/>
      <c r="FHL3" s="88"/>
      <c r="FHM3" s="88"/>
      <c r="FHN3" s="88"/>
      <c r="FHO3" s="336"/>
      <c r="FHP3" s="88"/>
      <c r="FHQ3" s="88"/>
      <c r="FHR3" s="88"/>
      <c r="FHS3" s="88"/>
      <c r="FHT3" s="88"/>
      <c r="FHU3" s="336"/>
      <c r="FHV3" s="88"/>
      <c r="FHW3" s="88"/>
      <c r="FHX3" s="88"/>
      <c r="FHY3" s="88"/>
      <c r="FHZ3" s="88"/>
      <c r="FIA3" s="336"/>
      <c r="FIB3" s="88"/>
      <c r="FIC3" s="88"/>
      <c r="FID3" s="88"/>
      <c r="FIE3" s="88"/>
      <c r="FIF3" s="88"/>
      <c r="FIG3" s="336"/>
      <c r="FIH3" s="88"/>
      <c r="FII3" s="88"/>
      <c r="FIJ3" s="88"/>
      <c r="FIK3" s="88"/>
      <c r="FIL3" s="88"/>
      <c r="FIM3" s="336"/>
      <c r="FIN3" s="88"/>
      <c r="FIO3" s="88"/>
      <c r="FIP3" s="88"/>
      <c r="FIQ3" s="88"/>
      <c r="FIR3" s="88"/>
      <c r="FIS3" s="336"/>
      <c r="FIT3" s="88"/>
      <c r="FIU3" s="88"/>
      <c r="FIV3" s="88"/>
      <c r="FIW3" s="88"/>
      <c r="FIX3" s="88"/>
      <c r="FIY3" s="336"/>
      <c r="FIZ3" s="88"/>
      <c r="FJA3" s="88"/>
      <c r="FJB3" s="88"/>
      <c r="FJC3" s="88"/>
      <c r="FJD3" s="88"/>
      <c r="FJE3" s="336"/>
      <c r="FJF3" s="88"/>
      <c r="FJG3" s="88"/>
      <c r="FJH3" s="88"/>
      <c r="FJI3" s="88"/>
      <c r="FJJ3" s="88"/>
      <c r="FJK3" s="336"/>
      <c r="FJL3" s="88"/>
      <c r="FJM3" s="88"/>
      <c r="FJN3" s="88"/>
      <c r="FJO3" s="88"/>
      <c r="FJP3" s="88"/>
      <c r="FJQ3" s="336"/>
      <c r="FJR3" s="88"/>
      <c r="FJS3" s="88"/>
      <c r="FJT3" s="88"/>
      <c r="FJU3" s="88"/>
      <c r="FJV3" s="88"/>
      <c r="FJW3" s="336"/>
      <c r="FJX3" s="88"/>
      <c r="FJY3" s="88"/>
      <c r="FJZ3" s="88"/>
      <c r="FKA3" s="88"/>
      <c r="FKB3" s="88"/>
      <c r="FKC3" s="336"/>
      <c r="FKD3" s="88"/>
      <c r="FKE3" s="88"/>
      <c r="FKF3" s="88"/>
      <c r="FKG3" s="88"/>
      <c r="FKH3" s="88"/>
      <c r="FKI3" s="336"/>
      <c r="FKJ3" s="88"/>
      <c r="FKK3" s="88"/>
      <c r="FKL3" s="88"/>
      <c r="FKM3" s="88"/>
      <c r="FKN3" s="88"/>
      <c r="FKO3" s="336"/>
      <c r="FKP3" s="88"/>
      <c r="FKQ3" s="88"/>
      <c r="FKR3" s="88"/>
      <c r="FKS3" s="88"/>
      <c r="FKT3" s="88"/>
      <c r="FKU3" s="336"/>
      <c r="FKV3" s="88"/>
      <c r="FKW3" s="88"/>
      <c r="FKX3" s="88"/>
      <c r="FKY3" s="88"/>
      <c r="FKZ3" s="88"/>
      <c r="FLA3" s="336"/>
      <c r="FLB3" s="88"/>
      <c r="FLC3" s="88"/>
      <c r="FLD3" s="88"/>
      <c r="FLE3" s="88"/>
      <c r="FLF3" s="88"/>
      <c r="FLG3" s="336"/>
      <c r="FLH3" s="88"/>
      <c r="FLI3" s="88"/>
      <c r="FLJ3" s="88"/>
      <c r="FLK3" s="88"/>
      <c r="FLL3" s="88"/>
      <c r="FLM3" s="336"/>
      <c r="FLN3" s="88"/>
      <c r="FLO3" s="88"/>
      <c r="FLP3" s="88"/>
      <c r="FLQ3" s="88"/>
      <c r="FLR3" s="88"/>
      <c r="FLS3" s="336"/>
      <c r="FLT3" s="88"/>
      <c r="FLU3" s="88"/>
      <c r="FLV3" s="88"/>
      <c r="FLW3" s="88"/>
      <c r="FLX3" s="88"/>
      <c r="FLY3" s="336"/>
      <c r="FLZ3" s="88"/>
      <c r="FMA3" s="88"/>
      <c r="FMB3" s="88"/>
      <c r="FMC3" s="88"/>
      <c r="FMD3" s="88"/>
      <c r="FME3" s="336"/>
      <c r="FMF3" s="88"/>
      <c r="FMG3" s="88"/>
      <c r="FMH3" s="88"/>
      <c r="FMI3" s="88"/>
      <c r="FMJ3" s="88"/>
      <c r="FMK3" s="336"/>
      <c r="FML3" s="88"/>
      <c r="FMM3" s="88"/>
      <c r="FMN3" s="88"/>
      <c r="FMO3" s="88"/>
      <c r="FMP3" s="88"/>
      <c r="FMQ3" s="336"/>
      <c r="FMR3" s="88"/>
      <c r="FMS3" s="88"/>
      <c r="FMT3" s="88"/>
      <c r="FMU3" s="88"/>
      <c r="FMV3" s="88"/>
      <c r="FMW3" s="336"/>
      <c r="FMX3" s="88"/>
      <c r="FMY3" s="88"/>
      <c r="FMZ3" s="88"/>
      <c r="FNA3" s="88"/>
      <c r="FNB3" s="88"/>
      <c r="FNC3" s="336"/>
      <c r="FND3" s="88"/>
      <c r="FNE3" s="88"/>
      <c r="FNF3" s="88"/>
      <c r="FNG3" s="88"/>
      <c r="FNH3" s="88"/>
      <c r="FNI3" s="336"/>
      <c r="FNJ3" s="88"/>
      <c r="FNK3" s="88"/>
      <c r="FNL3" s="88"/>
      <c r="FNM3" s="88"/>
      <c r="FNN3" s="88"/>
      <c r="FNO3" s="336"/>
      <c r="FNP3" s="88"/>
      <c r="FNQ3" s="88"/>
      <c r="FNR3" s="88"/>
      <c r="FNS3" s="88"/>
      <c r="FNT3" s="88"/>
      <c r="FNU3" s="336"/>
      <c r="FNV3" s="88"/>
      <c r="FNW3" s="88"/>
      <c r="FNX3" s="88"/>
      <c r="FNY3" s="88"/>
      <c r="FNZ3" s="88"/>
      <c r="FOA3" s="336"/>
      <c r="FOB3" s="88"/>
      <c r="FOC3" s="88"/>
      <c r="FOD3" s="88"/>
      <c r="FOE3" s="88"/>
      <c r="FOF3" s="88"/>
      <c r="FOG3" s="336"/>
      <c r="FOH3" s="88"/>
      <c r="FOI3" s="88"/>
      <c r="FOJ3" s="88"/>
      <c r="FOK3" s="88"/>
      <c r="FOL3" s="88"/>
      <c r="FOM3" s="336"/>
      <c r="FON3" s="88"/>
      <c r="FOO3" s="88"/>
      <c r="FOP3" s="88"/>
      <c r="FOQ3" s="88"/>
      <c r="FOR3" s="88"/>
      <c r="FOS3" s="336"/>
      <c r="FOT3" s="88"/>
      <c r="FOU3" s="88"/>
      <c r="FOV3" s="88"/>
      <c r="FOW3" s="88"/>
      <c r="FOX3" s="88"/>
      <c r="FOY3" s="336"/>
      <c r="FOZ3" s="88"/>
      <c r="FPA3" s="88"/>
      <c r="FPB3" s="88"/>
      <c r="FPC3" s="88"/>
      <c r="FPD3" s="88"/>
      <c r="FPE3" s="336"/>
      <c r="FPF3" s="88"/>
      <c r="FPG3" s="88"/>
      <c r="FPH3" s="88"/>
      <c r="FPI3" s="88"/>
      <c r="FPJ3" s="88"/>
      <c r="FPK3" s="336"/>
      <c r="FPL3" s="88"/>
      <c r="FPM3" s="88"/>
      <c r="FPN3" s="88"/>
      <c r="FPO3" s="88"/>
      <c r="FPP3" s="88"/>
      <c r="FPQ3" s="336"/>
      <c r="FPR3" s="88"/>
      <c r="FPS3" s="88"/>
      <c r="FPT3" s="88"/>
      <c r="FPU3" s="88"/>
      <c r="FPV3" s="88"/>
      <c r="FPW3" s="336"/>
      <c r="FPX3" s="88"/>
      <c r="FPY3" s="88"/>
      <c r="FPZ3" s="88"/>
      <c r="FQA3" s="88"/>
      <c r="FQB3" s="88"/>
      <c r="FQC3" s="336"/>
      <c r="FQD3" s="88"/>
      <c r="FQE3" s="88"/>
      <c r="FQF3" s="88"/>
      <c r="FQG3" s="88"/>
      <c r="FQH3" s="88"/>
      <c r="FQI3" s="336"/>
      <c r="FQJ3" s="88"/>
      <c r="FQK3" s="88"/>
      <c r="FQL3" s="88"/>
      <c r="FQM3" s="88"/>
      <c r="FQN3" s="88"/>
      <c r="FQO3" s="336"/>
      <c r="FQP3" s="88"/>
      <c r="FQQ3" s="88"/>
      <c r="FQR3" s="88"/>
      <c r="FQS3" s="88"/>
      <c r="FQT3" s="88"/>
      <c r="FQU3" s="336"/>
      <c r="FQV3" s="88"/>
      <c r="FQW3" s="88"/>
      <c r="FQX3" s="88"/>
      <c r="FQY3" s="88"/>
      <c r="FQZ3" s="88"/>
      <c r="FRA3" s="336"/>
      <c r="FRB3" s="88"/>
      <c r="FRC3" s="88"/>
      <c r="FRD3" s="88"/>
      <c r="FRE3" s="88"/>
      <c r="FRF3" s="88"/>
      <c r="FRG3" s="336"/>
      <c r="FRH3" s="88"/>
      <c r="FRI3" s="88"/>
      <c r="FRJ3" s="88"/>
      <c r="FRK3" s="88"/>
      <c r="FRL3" s="88"/>
      <c r="FRM3" s="336"/>
      <c r="FRN3" s="88"/>
      <c r="FRO3" s="88"/>
      <c r="FRP3" s="88"/>
      <c r="FRQ3" s="88"/>
      <c r="FRR3" s="88"/>
      <c r="FRS3" s="336"/>
      <c r="FRT3" s="88"/>
      <c r="FRU3" s="88"/>
      <c r="FRV3" s="88"/>
      <c r="FRW3" s="88"/>
      <c r="FRX3" s="88"/>
      <c r="FRY3" s="336"/>
      <c r="FRZ3" s="88"/>
      <c r="FSA3" s="88"/>
      <c r="FSB3" s="88"/>
      <c r="FSC3" s="88"/>
      <c r="FSD3" s="88"/>
      <c r="FSE3" s="336"/>
      <c r="FSF3" s="88"/>
      <c r="FSG3" s="88"/>
      <c r="FSH3" s="88"/>
      <c r="FSI3" s="88"/>
      <c r="FSJ3" s="88"/>
      <c r="FSK3" s="336"/>
      <c r="FSL3" s="88"/>
      <c r="FSM3" s="88"/>
      <c r="FSN3" s="88"/>
      <c r="FSO3" s="88"/>
      <c r="FSP3" s="88"/>
      <c r="FSQ3" s="336"/>
      <c r="FSR3" s="88"/>
      <c r="FSS3" s="88"/>
      <c r="FST3" s="88"/>
      <c r="FSU3" s="88"/>
      <c r="FSV3" s="88"/>
      <c r="FSW3" s="336"/>
      <c r="FSX3" s="88"/>
      <c r="FSY3" s="88"/>
      <c r="FSZ3" s="88"/>
      <c r="FTA3" s="88"/>
      <c r="FTB3" s="88"/>
      <c r="FTC3" s="336"/>
      <c r="FTD3" s="88"/>
      <c r="FTE3" s="88"/>
      <c r="FTF3" s="88"/>
      <c r="FTG3" s="88"/>
      <c r="FTH3" s="88"/>
      <c r="FTI3" s="336"/>
      <c r="FTJ3" s="88"/>
      <c r="FTK3" s="88"/>
      <c r="FTL3" s="88"/>
      <c r="FTM3" s="88"/>
      <c r="FTN3" s="88"/>
      <c r="FTO3" s="336"/>
      <c r="FTP3" s="88"/>
      <c r="FTQ3" s="88"/>
      <c r="FTR3" s="88"/>
      <c r="FTS3" s="88"/>
      <c r="FTT3" s="88"/>
      <c r="FTU3" s="336"/>
      <c r="FTV3" s="88"/>
      <c r="FTW3" s="88"/>
      <c r="FTX3" s="88"/>
      <c r="FTY3" s="88"/>
      <c r="FTZ3" s="88"/>
      <c r="FUA3" s="336"/>
      <c r="FUB3" s="88"/>
      <c r="FUC3" s="88"/>
      <c r="FUD3" s="88"/>
      <c r="FUE3" s="88"/>
      <c r="FUF3" s="88"/>
      <c r="FUG3" s="336"/>
      <c r="FUH3" s="88"/>
      <c r="FUI3" s="88"/>
      <c r="FUJ3" s="88"/>
      <c r="FUK3" s="88"/>
      <c r="FUL3" s="88"/>
      <c r="FUM3" s="336"/>
      <c r="FUN3" s="88"/>
      <c r="FUO3" s="88"/>
      <c r="FUP3" s="88"/>
      <c r="FUQ3" s="88"/>
      <c r="FUR3" s="88"/>
      <c r="FUS3" s="336"/>
      <c r="FUT3" s="88"/>
      <c r="FUU3" s="88"/>
      <c r="FUV3" s="88"/>
      <c r="FUW3" s="88"/>
      <c r="FUX3" s="88"/>
      <c r="FUY3" s="336"/>
      <c r="FUZ3" s="88"/>
      <c r="FVA3" s="88"/>
      <c r="FVB3" s="88"/>
      <c r="FVC3" s="88"/>
      <c r="FVD3" s="88"/>
      <c r="FVE3" s="336"/>
      <c r="FVF3" s="88"/>
      <c r="FVG3" s="88"/>
      <c r="FVH3" s="88"/>
      <c r="FVI3" s="88"/>
      <c r="FVJ3" s="88"/>
      <c r="FVK3" s="336"/>
      <c r="FVL3" s="88"/>
      <c r="FVM3" s="88"/>
      <c r="FVN3" s="88"/>
      <c r="FVO3" s="88"/>
      <c r="FVP3" s="88"/>
      <c r="FVQ3" s="336"/>
      <c r="FVR3" s="88"/>
      <c r="FVS3" s="88"/>
      <c r="FVT3" s="88"/>
      <c r="FVU3" s="88"/>
      <c r="FVV3" s="88"/>
      <c r="FVW3" s="336"/>
      <c r="FVX3" s="88"/>
      <c r="FVY3" s="88"/>
      <c r="FVZ3" s="88"/>
      <c r="FWA3" s="88"/>
      <c r="FWB3" s="88"/>
      <c r="FWC3" s="336"/>
      <c r="FWD3" s="88"/>
      <c r="FWE3" s="88"/>
      <c r="FWF3" s="88"/>
      <c r="FWG3" s="88"/>
      <c r="FWH3" s="88"/>
      <c r="FWI3" s="336"/>
      <c r="FWJ3" s="88"/>
      <c r="FWK3" s="88"/>
      <c r="FWL3" s="88"/>
      <c r="FWM3" s="88"/>
      <c r="FWN3" s="88"/>
      <c r="FWO3" s="336"/>
      <c r="FWP3" s="88"/>
      <c r="FWQ3" s="88"/>
      <c r="FWR3" s="88"/>
      <c r="FWS3" s="88"/>
      <c r="FWT3" s="88"/>
      <c r="FWU3" s="336"/>
      <c r="FWV3" s="88"/>
      <c r="FWW3" s="88"/>
      <c r="FWX3" s="88"/>
      <c r="FWY3" s="88"/>
      <c r="FWZ3" s="88"/>
      <c r="FXA3" s="336"/>
      <c r="FXB3" s="88"/>
      <c r="FXC3" s="88"/>
      <c r="FXD3" s="88"/>
      <c r="FXE3" s="88"/>
      <c r="FXF3" s="88"/>
      <c r="FXG3" s="336"/>
      <c r="FXH3" s="88"/>
      <c r="FXI3" s="88"/>
      <c r="FXJ3" s="88"/>
      <c r="FXK3" s="88"/>
      <c r="FXL3" s="88"/>
      <c r="FXM3" s="336"/>
      <c r="FXN3" s="88"/>
      <c r="FXO3" s="88"/>
      <c r="FXP3" s="88"/>
      <c r="FXQ3" s="88"/>
      <c r="FXR3" s="88"/>
      <c r="FXS3" s="336"/>
      <c r="FXT3" s="88"/>
      <c r="FXU3" s="88"/>
      <c r="FXV3" s="88"/>
      <c r="FXW3" s="88"/>
      <c r="FXX3" s="88"/>
      <c r="FXY3" s="336"/>
      <c r="FXZ3" s="88"/>
      <c r="FYA3" s="88"/>
      <c r="FYB3" s="88"/>
      <c r="FYC3" s="88"/>
      <c r="FYD3" s="88"/>
      <c r="FYE3" s="336"/>
      <c r="FYF3" s="88"/>
      <c r="FYG3" s="88"/>
      <c r="FYH3" s="88"/>
      <c r="FYI3" s="88"/>
      <c r="FYJ3" s="88"/>
      <c r="FYK3" s="336"/>
      <c r="FYL3" s="88"/>
      <c r="FYM3" s="88"/>
      <c r="FYN3" s="88"/>
      <c r="FYO3" s="88"/>
      <c r="FYP3" s="88"/>
      <c r="FYQ3" s="336"/>
      <c r="FYR3" s="88"/>
      <c r="FYS3" s="88"/>
      <c r="FYT3" s="88"/>
      <c r="FYU3" s="88"/>
      <c r="FYV3" s="88"/>
      <c r="FYW3" s="336"/>
      <c r="FYX3" s="88"/>
      <c r="FYY3" s="88"/>
      <c r="FYZ3" s="88"/>
      <c r="FZA3" s="88"/>
      <c r="FZB3" s="88"/>
      <c r="FZC3" s="336"/>
      <c r="FZD3" s="88"/>
      <c r="FZE3" s="88"/>
      <c r="FZF3" s="88"/>
      <c r="FZG3" s="88"/>
      <c r="FZH3" s="88"/>
      <c r="FZI3" s="336"/>
      <c r="FZJ3" s="88"/>
      <c r="FZK3" s="88"/>
      <c r="FZL3" s="88"/>
      <c r="FZM3" s="88"/>
      <c r="FZN3" s="88"/>
      <c r="FZO3" s="336"/>
      <c r="FZP3" s="88"/>
      <c r="FZQ3" s="88"/>
      <c r="FZR3" s="88"/>
      <c r="FZS3" s="88"/>
      <c r="FZT3" s="88"/>
      <c r="FZU3" s="336"/>
      <c r="FZV3" s="88"/>
      <c r="FZW3" s="88"/>
      <c r="FZX3" s="88"/>
      <c r="FZY3" s="88"/>
      <c r="FZZ3" s="88"/>
      <c r="GAA3" s="336"/>
      <c r="GAB3" s="88"/>
      <c r="GAC3" s="88"/>
      <c r="GAD3" s="88"/>
      <c r="GAE3" s="88"/>
      <c r="GAF3" s="88"/>
      <c r="GAG3" s="336"/>
      <c r="GAH3" s="88"/>
      <c r="GAI3" s="88"/>
      <c r="GAJ3" s="88"/>
      <c r="GAK3" s="88"/>
      <c r="GAL3" s="88"/>
      <c r="GAM3" s="336"/>
      <c r="GAN3" s="88"/>
      <c r="GAO3" s="88"/>
      <c r="GAP3" s="88"/>
      <c r="GAQ3" s="88"/>
      <c r="GAR3" s="88"/>
      <c r="GAS3" s="336"/>
      <c r="GAT3" s="88"/>
      <c r="GAU3" s="88"/>
      <c r="GAV3" s="88"/>
      <c r="GAW3" s="88"/>
      <c r="GAX3" s="88"/>
      <c r="GAY3" s="336"/>
      <c r="GAZ3" s="88"/>
      <c r="GBA3" s="88"/>
      <c r="GBB3" s="88"/>
      <c r="GBC3" s="88"/>
      <c r="GBD3" s="88"/>
      <c r="GBE3" s="336"/>
      <c r="GBF3" s="88"/>
      <c r="GBG3" s="88"/>
      <c r="GBH3" s="88"/>
      <c r="GBI3" s="88"/>
      <c r="GBJ3" s="88"/>
      <c r="GBK3" s="336"/>
      <c r="GBL3" s="88"/>
      <c r="GBM3" s="88"/>
      <c r="GBN3" s="88"/>
      <c r="GBO3" s="88"/>
      <c r="GBP3" s="88"/>
      <c r="GBQ3" s="336"/>
      <c r="GBR3" s="88"/>
      <c r="GBS3" s="88"/>
      <c r="GBT3" s="88"/>
      <c r="GBU3" s="88"/>
      <c r="GBV3" s="88"/>
      <c r="GBW3" s="336"/>
      <c r="GBX3" s="88"/>
      <c r="GBY3" s="88"/>
      <c r="GBZ3" s="88"/>
      <c r="GCA3" s="88"/>
      <c r="GCB3" s="88"/>
      <c r="GCC3" s="336"/>
      <c r="GCD3" s="88"/>
      <c r="GCE3" s="88"/>
      <c r="GCF3" s="88"/>
      <c r="GCG3" s="88"/>
      <c r="GCH3" s="88"/>
      <c r="GCI3" s="336"/>
      <c r="GCJ3" s="88"/>
      <c r="GCK3" s="88"/>
      <c r="GCL3" s="88"/>
      <c r="GCM3" s="88"/>
      <c r="GCN3" s="88"/>
      <c r="GCO3" s="336"/>
      <c r="GCP3" s="88"/>
      <c r="GCQ3" s="88"/>
      <c r="GCR3" s="88"/>
      <c r="GCS3" s="88"/>
      <c r="GCT3" s="88"/>
      <c r="GCU3" s="336"/>
      <c r="GCV3" s="88"/>
      <c r="GCW3" s="88"/>
      <c r="GCX3" s="88"/>
      <c r="GCY3" s="88"/>
      <c r="GCZ3" s="88"/>
      <c r="GDA3" s="336"/>
      <c r="GDB3" s="88"/>
      <c r="GDC3" s="88"/>
      <c r="GDD3" s="88"/>
      <c r="GDE3" s="88"/>
      <c r="GDF3" s="88"/>
      <c r="GDG3" s="336"/>
      <c r="GDH3" s="88"/>
      <c r="GDI3" s="88"/>
      <c r="GDJ3" s="88"/>
      <c r="GDK3" s="88"/>
      <c r="GDL3" s="88"/>
      <c r="GDM3" s="336"/>
      <c r="GDN3" s="88"/>
      <c r="GDO3" s="88"/>
      <c r="GDP3" s="88"/>
      <c r="GDQ3" s="88"/>
      <c r="GDR3" s="88"/>
      <c r="GDS3" s="336"/>
      <c r="GDT3" s="88"/>
      <c r="GDU3" s="88"/>
      <c r="GDV3" s="88"/>
      <c r="GDW3" s="88"/>
      <c r="GDX3" s="88"/>
      <c r="GDY3" s="336"/>
      <c r="GDZ3" s="88"/>
      <c r="GEA3" s="88"/>
      <c r="GEB3" s="88"/>
      <c r="GEC3" s="88"/>
      <c r="GED3" s="88"/>
      <c r="GEE3" s="336"/>
      <c r="GEF3" s="88"/>
      <c r="GEG3" s="88"/>
      <c r="GEH3" s="88"/>
      <c r="GEI3" s="88"/>
      <c r="GEJ3" s="88"/>
      <c r="GEK3" s="336"/>
      <c r="GEL3" s="88"/>
      <c r="GEM3" s="88"/>
      <c r="GEN3" s="88"/>
      <c r="GEO3" s="88"/>
      <c r="GEP3" s="88"/>
      <c r="GEQ3" s="336"/>
      <c r="GER3" s="88"/>
      <c r="GES3" s="88"/>
      <c r="GET3" s="88"/>
      <c r="GEU3" s="88"/>
      <c r="GEV3" s="88"/>
      <c r="GEW3" s="336"/>
      <c r="GEX3" s="88"/>
      <c r="GEY3" s="88"/>
      <c r="GEZ3" s="88"/>
      <c r="GFA3" s="88"/>
      <c r="GFB3" s="88"/>
      <c r="GFC3" s="336"/>
      <c r="GFD3" s="88"/>
      <c r="GFE3" s="88"/>
      <c r="GFF3" s="88"/>
      <c r="GFG3" s="88"/>
      <c r="GFH3" s="88"/>
      <c r="GFI3" s="336"/>
      <c r="GFJ3" s="88"/>
      <c r="GFK3" s="88"/>
      <c r="GFL3" s="88"/>
      <c r="GFM3" s="88"/>
      <c r="GFN3" s="88"/>
      <c r="GFO3" s="336"/>
      <c r="GFP3" s="88"/>
      <c r="GFQ3" s="88"/>
      <c r="GFR3" s="88"/>
      <c r="GFS3" s="88"/>
      <c r="GFT3" s="88"/>
      <c r="GFU3" s="336"/>
      <c r="GFV3" s="88"/>
      <c r="GFW3" s="88"/>
      <c r="GFX3" s="88"/>
      <c r="GFY3" s="88"/>
      <c r="GFZ3" s="88"/>
      <c r="GGA3" s="336"/>
      <c r="GGB3" s="88"/>
      <c r="GGC3" s="88"/>
      <c r="GGD3" s="88"/>
      <c r="GGE3" s="88"/>
      <c r="GGF3" s="88"/>
      <c r="GGG3" s="336"/>
      <c r="GGH3" s="88"/>
      <c r="GGI3" s="88"/>
      <c r="GGJ3" s="88"/>
      <c r="GGK3" s="88"/>
      <c r="GGL3" s="88"/>
      <c r="GGM3" s="336"/>
      <c r="GGN3" s="88"/>
      <c r="GGO3" s="88"/>
      <c r="GGP3" s="88"/>
      <c r="GGQ3" s="88"/>
      <c r="GGR3" s="88"/>
      <c r="GGS3" s="336"/>
      <c r="GGT3" s="88"/>
      <c r="GGU3" s="88"/>
      <c r="GGV3" s="88"/>
      <c r="GGW3" s="88"/>
      <c r="GGX3" s="88"/>
      <c r="GGY3" s="336"/>
      <c r="GGZ3" s="88"/>
      <c r="GHA3" s="88"/>
      <c r="GHB3" s="88"/>
      <c r="GHC3" s="88"/>
      <c r="GHD3" s="88"/>
      <c r="GHE3" s="336"/>
      <c r="GHF3" s="88"/>
      <c r="GHG3" s="88"/>
      <c r="GHH3" s="88"/>
      <c r="GHI3" s="88"/>
      <c r="GHJ3" s="88"/>
      <c r="GHK3" s="336"/>
      <c r="GHL3" s="88"/>
      <c r="GHM3" s="88"/>
      <c r="GHN3" s="88"/>
      <c r="GHO3" s="88"/>
      <c r="GHP3" s="88"/>
      <c r="GHQ3" s="336"/>
      <c r="GHR3" s="88"/>
      <c r="GHS3" s="88"/>
      <c r="GHT3" s="88"/>
      <c r="GHU3" s="88"/>
      <c r="GHV3" s="88"/>
      <c r="GHW3" s="336"/>
      <c r="GHX3" s="88"/>
      <c r="GHY3" s="88"/>
      <c r="GHZ3" s="88"/>
      <c r="GIA3" s="88"/>
      <c r="GIB3" s="88"/>
      <c r="GIC3" s="336"/>
      <c r="GID3" s="88"/>
      <c r="GIE3" s="88"/>
      <c r="GIF3" s="88"/>
      <c r="GIG3" s="88"/>
      <c r="GIH3" s="88"/>
      <c r="GII3" s="336"/>
      <c r="GIJ3" s="88"/>
      <c r="GIK3" s="88"/>
      <c r="GIL3" s="88"/>
      <c r="GIM3" s="88"/>
      <c r="GIN3" s="88"/>
      <c r="GIO3" s="336"/>
      <c r="GIP3" s="88"/>
      <c r="GIQ3" s="88"/>
      <c r="GIR3" s="88"/>
      <c r="GIS3" s="88"/>
      <c r="GIT3" s="88"/>
      <c r="GIU3" s="336"/>
      <c r="GIV3" s="88"/>
      <c r="GIW3" s="88"/>
      <c r="GIX3" s="88"/>
      <c r="GIY3" s="88"/>
      <c r="GIZ3" s="88"/>
      <c r="GJA3" s="336"/>
      <c r="GJB3" s="88"/>
      <c r="GJC3" s="88"/>
      <c r="GJD3" s="88"/>
      <c r="GJE3" s="88"/>
      <c r="GJF3" s="88"/>
      <c r="GJG3" s="336"/>
      <c r="GJH3" s="88"/>
      <c r="GJI3" s="88"/>
      <c r="GJJ3" s="88"/>
      <c r="GJK3" s="88"/>
      <c r="GJL3" s="88"/>
      <c r="GJM3" s="336"/>
      <c r="GJN3" s="88"/>
      <c r="GJO3" s="88"/>
      <c r="GJP3" s="88"/>
      <c r="GJQ3" s="88"/>
      <c r="GJR3" s="88"/>
      <c r="GJS3" s="336"/>
      <c r="GJT3" s="88"/>
      <c r="GJU3" s="88"/>
      <c r="GJV3" s="88"/>
      <c r="GJW3" s="88"/>
      <c r="GJX3" s="88"/>
      <c r="GJY3" s="336"/>
      <c r="GJZ3" s="88"/>
      <c r="GKA3" s="88"/>
      <c r="GKB3" s="88"/>
      <c r="GKC3" s="88"/>
      <c r="GKD3" s="88"/>
      <c r="GKE3" s="336"/>
      <c r="GKF3" s="88"/>
      <c r="GKG3" s="88"/>
      <c r="GKH3" s="88"/>
      <c r="GKI3" s="88"/>
      <c r="GKJ3" s="88"/>
      <c r="GKK3" s="336"/>
      <c r="GKL3" s="88"/>
      <c r="GKM3" s="88"/>
      <c r="GKN3" s="88"/>
      <c r="GKO3" s="88"/>
      <c r="GKP3" s="88"/>
      <c r="GKQ3" s="336"/>
      <c r="GKR3" s="88"/>
      <c r="GKS3" s="88"/>
      <c r="GKT3" s="88"/>
      <c r="GKU3" s="88"/>
      <c r="GKV3" s="88"/>
      <c r="GKW3" s="336"/>
      <c r="GKX3" s="88"/>
      <c r="GKY3" s="88"/>
      <c r="GKZ3" s="88"/>
      <c r="GLA3" s="88"/>
      <c r="GLB3" s="88"/>
      <c r="GLC3" s="336"/>
      <c r="GLD3" s="88"/>
      <c r="GLE3" s="88"/>
      <c r="GLF3" s="88"/>
      <c r="GLG3" s="88"/>
      <c r="GLH3" s="88"/>
      <c r="GLI3" s="336"/>
      <c r="GLJ3" s="88"/>
      <c r="GLK3" s="88"/>
      <c r="GLL3" s="88"/>
      <c r="GLM3" s="88"/>
      <c r="GLN3" s="88"/>
      <c r="GLO3" s="336"/>
      <c r="GLP3" s="88"/>
      <c r="GLQ3" s="88"/>
      <c r="GLR3" s="88"/>
      <c r="GLS3" s="88"/>
      <c r="GLT3" s="88"/>
      <c r="GLU3" s="336"/>
      <c r="GLV3" s="88"/>
      <c r="GLW3" s="88"/>
      <c r="GLX3" s="88"/>
      <c r="GLY3" s="88"/>
      <c r="GLZ3" s="88"/>
      <c r="GMA3" s="336"/>
      <c r="GMB3" s="88"/>
      <c r="GMC3" s="88"/>
      <c r="GMD3" s="88"/>
      <c r="GME3" s="88"/>
      <c r="GMF3" s="88"/>
      <c r="GMG3" s="336"/>
      <c r="GMH3" s="88"/>
      <c r="GMI3" s="88"/>
      <c r="GMJ3" s="88"/>
      <c r="GMK3" s="88"/>
      <c r="GML3" s="88"/>
      <c r="GMM3" s="336"/>
      <c r="GMN3" s="88"/>
      <c r="GMO3" s="88"/>
      <c r="GMP3" s="88"/>
      <c r="GMQ3" s="88"/>
      <c r="GMR3" s="88"/>
      <c r="GMS3" s="336"/>
      <c r="GMT3" s="88"/>
      <c r="GMU3" s="88"/>
      <c r="GMV3" s="88"/>
      <c r="GMW3" s="88"/>
      <c r="GMX3" s="88"/>
      <c r="GMY3" s="336"/>
      <c r="GMZ3" s="88"/>
      <c r="GNA3" s="88"/>
      <c r="GNB3" s="88"/>
      <c r="GNC3" s="88"/>
      <c r="GND3" s="88"/>
      <c r="GNE3" s="336"/>
      <c r="GNF3" s="88"/>
      <c r="GNG3" s="88"/>
      <c r="GNH3" s="88"/>
      <c r="GNI3" s="88"/>
      <c r="GNJ3" s="88"/>
      <c r="GNK3" s="336"/>
      <c r="GNL3" s="88"/>
      <c r="GNM3" s="88"/>
      <c r="GNN3" s="88"/>
      <c r="GNO3" s="88"/>
      <c r="GNP3" s="88"/>
      <c r="GNQ3" s="336"/>
      <c r="GNR3" s="88"/>
      <c r="GNS3" s="88"/>
      <c r="GNT3" s="88"/>
      <c r="GNU3" s="88"/>
      <c r="GNV3" s="88"/>
      <c r="GNW3" s="336"/>
      <c r="GNX3" s="88"/>
      <c r="GNY3" s="88"/>
      <c r="GNZ3" s="88"/>
      <c r="GOA3" s="88"/>
      <c r="GOB3" s="88"/>
      <c r="GOC3" s="336"/>
      <c r="GOD3" s="88"/>
      <c r="GOE3" s="88"/>
      <c r="GOF3" s="88"/>
      <c r="GOG3" s="88"/>
      <c r="GOH3" s="88"/>
      <c r="GOI3" s="336"/>
      <c r="GOJ3" s="88"/>
      <c r="GOK3" s="88"/>
      <c r="GOL3" s="88"/>
      <c r="GOM3" s="88"/>
      <c r="GON3" s="88"/>
      <c r="GOO3" s="336"/>
      <c r="GOP3" s="88"/>
      <c r="GOQ3" s="88"/>
      <c r="GOR3" s="88"/>
      <c r="GOS3" s="88"/>
      <c r="GOT3" s="88"/>
      <c r="GOU3" s="336"/>
      <c r="GOV3" s="88"/>
      <c r="GOW3" s="88"/>
      <c r="GOX3" s="88"/>
      <c r="GOY3" s="88"/>
      <c r="GOZ3" s="88"/>
      <c r="GPA3" s="336"/>
      <c r="GPB3" s="88"/>
      <c r="GPC3" s="88"/>
      <c r="GPD3" s="88"/>
      <c r="GPE3" s="88"/>
      <c r="GPF3" s="88"/>
      <c r="GPG3" s="336"/>
      <c r="GPH3" s="88"/>
      <c r="GPI3" s="88"/>
      <c r="GPJ3" s="88"/>
      <c r="GPK3" s="88"/>
      <c r="GPL3" s="88"/>
      <c r="GPM3" s="336"/>
      <c r="GPN3" s="88"/>
      <c r="GPO3" s="88"/>
      <c r="GPP3" s="88"/>
      <c r="GPQ3" s="88"/>
      <c r="GPR3" s="88"/>
      <c r="GPS3" s="336"/>
      <c r="GPT3" s="88"/>
      <c r="GPU3" s="88"/>
      <c r="GPV3" s="88"/>
      <c r="GPW3" s="88"/>
      <c r="GPX3" s="88"/>
      <c r="GPY3" s="336"/>
      <c r="GPZ3" s="88"/>
      <c r="GQA3" s="88"/>
      <c r="GQB3" s="88"/>
      <c r="GQC3" s="88"/>
      <c r="GQD3" s="88"/>
      <c r="GQE3" s="336"/>
      <c r="GQF3" s="88"/>
      <c r="GQG3" s="88"/>
      <c r="GQH3" s="88"/>
      <c r="GQI3" s="88"/>
      <c r="GQJ3" s="88"/>
      <c r="GQK3" s="336"/>
      <c r="GQL3" s="88"/>
      <c r="GQM3" s="88"/>
      <c r="GQN3" s="88"/>
      <c r="GQO3" s="88"/>
      <c r="GQP3" s="88"/>
      <c r="GQQ3" s="336"/>
      <c r="GQR3" s="88"/>
      <c r="GQS3" s="88"/>
      <c r="GQT3" s="88"/>
      <c r="GQU3" s="88"/>
      <c r="GQV3" s="88"/>
      <c r="GQW3" s="336"/>
      <c r="GQX3" s="88"/>
      <c r="GQY3" s="88"/>
      <c r="GQZ3" s="88"/>
      <c r="GRA3" s="88"/>
      <c r="GRB3" s="88"/>
      <c r="GRC3" s="336"/>
      <c r="GRD3" s="88"/>
      <c r="GRE3" s="88"/>
      <c r="GRF3" s="88"/>
      <c r="GRG3" s="88"/>
      <c r="GRH3" s="88"/>
      <c r="GRI3" s="336"/>
      <c r="GRJ3" s="88"/>
      <c r="GRK3" s="88"/>
      <c r="GRL3" s="88"/>
      <c r="GRM3" s="88"/>
      <c r="GRN3" s="88"/>
      <c r="GRO3" s="336"/>
      <c r="GRP3" s="88"/>
      <c r="GRQ3" s="88"/>
      <c r="GRR3" s="88"/>
      <c r="GRS3" s="88"/>
      <c r="GRT3" s="88"/>
      <c r="GRU3" s="336"/>
      <c r="GRV3" s="88"/>
      <c r="GRW3" s="88"/>
      <c r="GRX3" s="88"/>
      <c r="GRY3" s="88"/>
      <c r="GRZ3" s="88"/>
      <c r="GSA3" s="336"/>
      <c r="GSB3" s="88"/>
      <c r="GSC3" s="88"/>
      <c r="GSD3" s="88"/>
      <c r="GSE3" s="88"/>
      <c r="GSF3" s="88"/>
      <c r="GSG3" s="336"/>
      <c r="GSH3" s="88"/>
      <c r="GSI3" s="88"/>
      <c r="GSJ3" s="88"/>
      <c r="GSK3" s="88"/>
      <c r="GSL3" s="88"/>
      <c r="GSM3" s="336"/>
      <c r="GSN3" s="88"/>
      <c r="GSO3" s="88"/>
      <c r="GSP3" s="88"/>
      <c r="GSQ3" s="88"/>
      <c r="GSR3" s="88"/>
      <c r="GSS3" s="336"/>
      <c r="GST3" s="88"/>
      <c r="GSU3" s="88"/>
      <c r="GSV3" s="88"/>
      <c r="GSW3" s="88"/>
      <c r="GSX3" s="88"/>
      <c r="GSY3" s="336"/>
      <c r="GSZ3" s="88"/>
      <c r="GTA3" s="88"/>
      <c r="GTB3" s="88"/>
      <c r="GTC3" s="88"/>
      <c r="GTD3" s="88"/>
      <c r="GTE3" s="336"/>
      <c r="GTF3" s="88"/>
      <c r="GTG3" s="88"/>
      <c r="GTH3" s="88"/>
      <c r="GTI3" s="88"/>
      <c r="GTJ3" s="88"/>
      <c r="GTK3" s="336"/>
      <c r="GTL3" s="88"/>
      <c r="GTM3" s="88"/>
      <c r="GTN3" s="88"/>
      <c r="GTO3" s="88"/>
      <c r="GTP3" s="88"/>
      <c r="GTQ3" s="336"/>
      <c r="GTR3" s="88"/>
      <c r="GTS3" s="88"/>
      <c r="GTT3" s="88"/>
      <c r="GTU3" s="88"/>
      <c r="GTV3" s="88"/>
      <c r="GTW3" s="336"/>
      <c r="GTX3" s="88"/>
      <c r="GTY3" s="88"/>
      <c r="GTZ3" s="88"/>
      <c r="GUA3" s="88"/>
      <c r="GUB3" s="88"/>
      <c r="GUC3" s="336"/>
      <c r="GUD3" s="88"/>
      <c r="GUE3" s="88"/>
      <c r="GUF3" s="88"/>
      <c r="GUG3" s="88"/>
      <c r="GUH3" s="88"/>
      <c r="GUI3" s="336"/>
      <c r="GUJ3" s="88"/>
      <c r="GUK3" s="88"/>
      <c r="GUL3" s="88"/>
      <c r="GUM3" s="88"/>
      <c r="GUN3" s="88"/>
      <c r="GUO3" s="336"/>
      <c r="GUP3" s="88"/>
      <c r="GUQ3" s="88"/>
      <c r="GUR3" s="88"/>
      <c r="GUS3" s="88"/>
      <c r="GUT3" s="88"/>
      <c r="GUU3" s="336"/>
      <c r="GUV3" s="88"/>
      <c r="GUW3" s="88"/>
      <c r="GUX3" s="88"/>
      <c r="GUY3" s="88"/>
      <c r="GUZ3" s="88"/>
      <c r="GVA3" s="336"/>
      <c r="GVB3" s="88"/>
      <c r="GVC3" s="88"/>
      <c r="GVD3" s="88"/>
      <c r="GVE3" s="88"/>
      <c r="GVF3" s="88"/>
      <c r="GVG3" s="336"/>
      <c r="GVH3" s="88"/>
      <c r="GVI3" s="88"/>
      <c r="GVJ3" s="88"/>
      <c r="GVK3" s="88"/>
      <c r="GVL3" s="88"/>
      <c r="GVM3" s="336"/>
      <c r="GVN3" s="88"/>
      <c r="GVO3" s="88"/>
      <c r="GVP3" s="88"/>
      <c r="GVQ3" s="88"/>
      <c r="GVR3" s="88"/>
      <c r="GVS3" s="336"/>
      <c r="GVT3" s="88"/>
      <c r="GVU3" s="88"/>
      <c r="GVV3" s="88"/>
      <c r="GVW3" s="88"/>
      <c r="GVX3" s="88"/>
      <c r="GVY3" s="336"/>
      <c r="GVZ3" s="88"/>
      <c r="GWA3" s="88"/>
      <c r="GWB3" s="88"/>
      <c r="GWC3" s="88"/>
      <c r="GWD3" s="88"/>
      <c r="GWE3" s="336"/>
      <c r="GWF3" s="88"/>
      <c r="GWG3" s="88"/>
      <c r="GWH3" s="88"/>
      <c r="GWI3" s="88"/>
      <c r="GWJ3" s="88"/>
      <c r="GWK3" s="336"/>
      <c r="GWL3" s="88"/>
      <c r="GWM3" s="88"/>
      <c r="GWN3" s="88"/>
      <c r="GWO3" s="88"/>
      <c r="GWP3" s="88"/>
      <c r="GWQ3" s="336"/>
      <c r="GWR3" s="88"/>
      <c r="GWS3" s="88"/>
      <c r="GWT3" s="88"/>
      <c r="GWU3" s="88"/>
      <c r="GWV3" s="88"/>
      <c r="GWW3" s="336"/>
      <c r="GWX3" s="88"/>
      <c r="GWY3" s="88"/>
      <c r="GWZ3" s="88"/>
      <c r="GXA3" s="88"/>
      <c r="GXB3" s="88"/>
      <c r="GXC3" s="336"/>
      <c r="GXD3" s="88"/>
      <c r="GXE3" s="88"/>
      <c r="GXF3" s="88"/>
      <c r="GXG3" s="88"/>
      <c r="GXH3" s="88"/>
      <c r="GXI3" s="336"/>
      <c r="GXJ3" s="88"/>
      <c r="GXK3" s="88"/>
      <c r="GXL3" s="88"/>
      <c r="GXM3" s="88"/>
      <c r="GXN3" s="88"/>
      <c r="GXO3" s="336"/>
      <c r="GXP3" s="88"/>
      <c r="GXQ3" s="88"/>
      <c r="GXR3" s="88"/>
      <c r="GXS3" s="88"/>
      <c r="GXT3" s="88"/>
      <c r="GXU3" s="336"/>
      <c r="GXV3" s="88"/>
      <c r="GXW3" s="88"/>
      <c r="GXX3" s="88"/>
      <c r="GXY3" s="88"/>
      <c r="GXZ3" s="88"/>
      <c r="GYA3" s="336"/>
      <c r="GYB3" s="88"/>
      <c r="GYC3" s="88"/>
      <c r="GYD3" s="88"/>
      <c r="GYE3" s="88"/>
      <c r="GYF3" s="88"/>
      <c r="GYG3" s="336"/>
      <c r="GYH3" s="88"/>
      <c r="GYI3" s="88"/>
      <c r="GYJ3" s="88"/>
      <c r="GYK3" s="88"/>
      <c r="GYL3" s="88"/>
      <c r="GYM3" s="336"/>
      <c r="GYN3" s="88"/>
      <c r="GYO3" s="88"/>
      <c r="GYP3" s="88"/>
      <c r="GYQ3" s="88"/>
      <c r="GYR3" s="88"/>
      <c r="GYS3" s="336"/>
      <c r="GYT3" s="88"/>
      <c r="GYU3" s="88"/>
      <c r="GYV3" s="88"/>
      <c r="GYW3" s="88"/>
      <c r="GYX3" s="88"/>
      <c r="GYY3" s="336"/>
      <c r="GYZ3" s="88"/>
      <c r="GZA3" s="88"/>
      <c r="GZB3" s="88"/>
      <c r="GZC3" s="88"/>
      <c r="GZD3" s="88"/>
      <c r="GZE3" s="336"/>
      <c r="GZF3" s="88"/>
      <c r="GZG3" s="88"/>
      <c r="GZH3" s="88"/>
      <c r="GZI3" s="88"/>
      <c r="GZJ3" s="88"/>
      <c r="GZK3" s="336"/>
      <c r="GZL3" s="88"/>
      <c r="GZM3" s="88"/>
      <c r="GZN3" s="88"/>
      <c r="GZO3" s="88"/>
      <c r="GZP3" s="88"/>
      <c r="GZQ3" s="336"/>
      <c r="GZR3" s="88"/>
      <c r="GZS3" s="88"/>
      <c r="GZT3" s="88"/>
      <c r="GZU3" s="88"/>
      <c r="GZV3" s="88"/>
      <c r="GZW3" s="336"/>
      <c r="GZX3" s="88"/>
      <c r="GZY3" s="88"/>
      <c r="GZZ3" s="88"/>
      <c r="HAA3" s="88"/>
      <c r="HAB3" s="88"/>
      <c r="HAC3" s="336"/>
      <c r="HAD3" s="88"/>
      <c r="HAE3" s="88"/>
      <c r="HAF3" s="88"/>
      <c r="HAG3" s="88"/>
      <c r="HAH3" s="88"/>
      <c r="HAI3" s="336"/>
      <c r="HAJ3" s="88"/>
      <c r="HAK3" s="88"/>
      <c r="HAL3" s="88"/>
      <c r="HAM3" s="88"/>
      <c r="HAN3" s="88"/>
      <c r="HAO3" s="336"/>
      <c r="HAP3" s="88"/>
      <c r="HAQ3" s="88"/>
      <c r="HAR3" s="88"/>
      <c r="HAS3" s="88"/>
      <c r="HAT3" s="88"/>
      <c r="HAU3" s="336"/>
      <c r="HAV3" s="88"/>
      <c r="HAW3" s="88"/>
      <c r="HAX3" s="88"/>
      <c r="HAY3" s="88"/>
      <c r="HAZ3" s="88"/>
      <c r="HBA3" s="336"/>
      <c r="HBB3" s="88"/>
      <c r="HBC3" s="88"/>
      <c r="HBD3" s="88"/>
      <c r="HBE3" s="88"/>
      <c r="HBF3" s="88"/>
      <c r="HBG3" s="336"/>
      <c r="HBH3" s="88"/>
      <c r="HBI3" s="88"/>
      <c r="HBJ3" s="88"/>
      <c r="HBK3" s="88"/>
      <c r="HBL3" s="88"/>
      <c r="HBM3" s="336"/>
      <c r="HBN3" s="88"/>
      <c r="HBO3" s="88"/>
      <c r="HBP3" s="88"/>
      <c r="HBQ3" s="88"/>
      <c r="HBR3" s="88"/>
      <c r="HBS3" s="336"/>
      <c r="HBT3" s="88"/>
      <c r="HBU3" s="88"/>
      <c r="HBV3" s="88"/>
      <c r="HBW3" s="88"/>
      <c r="HBX3" s="88"/>
      <c r="HBY3" s="336"/>
      <c r="HBZ3" s="88"/>
      <c r="HCA3" s="88"/>
      <c r="HCB3" s="88"/>
      <c r="HCC3" s="88"/>
      <c r="HCD3" s="88"/>
      <c r="HCE3" s="336"/>
      <c r="HCF3" s="88"/>
      <c r="HCG3" s="88"/>
      <c r="HCH3" s="88"/>
      <c r="HCI3" s="88"/>
      <c r="HCJ3" s="88"/>
      <c r="HCK3" s="336"/>
      <c r="HCL3" s="88"/>
      <c r="HCM3" s="88"/>
      <c r="HCN3" s="88"/>
      <c r="HCO3" s="88"/>
      <c r="HCP3" s="88"/>
      <c r="HCQ3" s="336"/>
      <c r="HCR3" s="88"/>
      <c r="HCS3" s="88"/>
      <c r="HCT3" s="88"/>
      <c r="HCU3" s="88"/>
      <c r="HCV3" s="88"/>
      <c r="HCW3" s="336"/>
      <c r="HCX3" s="88"/>
      <c r="HCY3" s="88"/>
      <c r="HCZ3" s="88"/>
      <c r="HDA3" s="88"/>
      <c r="HDB3" s="88"/>
      <c r="HDC3" s="336"/>
      <c r="HDD3" s="88"/>
      <c r="HDE3" s="88"/>
      <c r="HDF3" s="88"/>
      <c r="HDG3" s="88"/>
      <c r="HDH3" s="88"/>
      <c r="HDI3" s="336"/>
      <c r="HDJ3" s="88"/>
      <c r="HDK3" s="88"/>
      <c r="HDL3" s="88"/>
      <c r="HDM3" s="88"/>
      <c r="HDN3" s="88"/>
      <c r="HDO3" s="336"/>
      <c r="HDP3" s="88"/>
      <c r="HDQ3" s="88"/>
      <c r="HDR3" s="88"/>
      <c r="HDS3" s="88"/>
      <c r="HDT3" s="88"/>
      <c r="HDU3" s="336"/>
      <c r="HDV3" s="88"/>
      <c r="HDW3" s="88"/>
      <c r="HDX3" s="88"/>
      <c r="HDY3" s="88"/>
      <c r="HDZ3" s="88"/>
      <c r="HEA3" s="336"/>
      <c r="HEB3" s="88"/>
      <c r="HEC3" s="88"/>
      <c r="HED3" s="88"/>
      <c r="HEE3" s="88"/>
      <c r="HEF3" s="88"/>
      <c r="HEG3" s="336"/>
      <c r="HEH3" s="88"/>
      <c r="HEI3" s="88"/>
      <c r="HEJ3" s="88"/>
      <c r="HEK3" s="88"/>
      <c r="HEL3" s="88"/>
      <c r="HEM3" s="336"/>
      <c r="HEN3" s="88"/>
      <c r="HEO3" s="88"/>
      <c r="HEP3" s="88"/>
      <c r="HEQ3" s="88"/>
      <c r="HER3" s="88"/>
      <c r="HES3" s="336"/>
      <c r="HET3" s="88"/>
      <c r="HEU3" s="88"/>
      <c r="HEV3" s="88"/>
      <c r="HEW3" s="88"/>
      <c r="HEX3" s="88"/>
      <c r="HEY3" s="336"/>
      <c r="HEZ3" s="88"/>
      <c r="HFA3" s="88"/>
      <c r="HFB3" s="88"/>
      <c r="HFC3" s="88"/>
      <c r="HFD3" s="88"/>
      <c r="HFE3" s="336"/>
      <c r="HFF3" s="88"/>
      <c r="HFG3" s="88"/>
      <c r="HFH3" s="88"/>
      <c r="HFI3" s="88"/>
      <c r="HFJ3" s="88"/>
      <c r="HFK3" s="336"/>
      <c r="HFL3" s="88"/>
      <c r="HFM3" s="88"/>
      <c r="HFN3" s="88"/>
      <c r="HFO3" s="88"/>
      <c r="HFP3" s="88"/>
      <c r="HFQ3" s="336"/>
      <c r="HFR3" s="88"/>
      <c r="HFS3" s="88"/>
      <c r="HFT3" s="88"/>
      <c r="HFU3" s="88"/>
      <c r="HFV3" s="88"/>
      <c r="HFW3" s="336"/>
      <c r="HFX3" s="88"/>
      <c r="HFY3" s="88"/>
      <c r="HFZ3" s="88"/>
      <c r="HGA3" s="88"/>
      <c r="HGB3" s="88"/>
      <c r="HGC3" s="336"/>
      <c r="HGD3" s="88"/>
      <c r="HGE3" s="88"/>
      <c r="HGF3" s="88"/>
      <c r="HGG3" s="88"/>
      <c r="HGH3" s="88"/>
      <c r="HGI3" s="336"/>
      <c r="HGJ3" s="88"/>
      <c r="HGK3" s="88"/>
      <c r="HGL3" s="88"/>
      <c r="HGM3" s="88"/>
      <c r="HGN3" s="88"/>
      <c r="HGO3" s="336"/>
      <c r="HGP3" s="88"/>
      <c r="HGQ3" s="88"/>
      <c r="HGR3" s="88"/>
      <c r="HGS3" s="88"/>
      <c r="HGT3" s="88"/>
      <c r="HGU3" s="336"/>
      <c r="HGV3" s="88"/>
      <c r="HGW3" s="88"/>
      <c r="HGX3" s="88"/>
      <c r="HGY3" s="88"/>
      <c r="HGZ3" s="88"/>
      <c r="HHA3" s="336"/>
      <c r="HHB3" s="88"/>
      <c r="HHC3" s="88"/>
      <c r="HHD3" s="88"/>
      <c r="HHE3" s="88"/>
      <c r="HHF3" s="88"/>
      <c r="HHG3" s="336"/>
      <c r="HHH3" s="88"/>
      <c r="HHI3" s="88"/>
      <c r="HHJ3" s="88"/>
      <c r="HHK3" s="88"/>
      <c r="HHL3" s="88"/>
      <c r="HHM3" s="336"/>
      <c r="HHN3" s="88"/>
      <c r="HHO3" s="88"/>
      <c r="HHP3" s="88"/>
      <c r="HHQ3" s="88"/>
      <c r="HHR3" s="88"/>
      <c r="HHS3" s="336"/>
      <c r="HHT3" s="88"/>
      <c r="HHU3" s="88"/>
      <c r="HHV3" s="88"/>
      <c r="HHW3" s="88"/>
      <c r="HHX3" s="88"/>
      <c r="HHY3" s="336"/>
      <c r="HHZ3" s="88"/>
      <c r="HIA3" s="88"/>
      <c r="HIB3" s="88"/>
      <c r="HIC3" s="88"/>
      <c r="HID3" s="88"/>
      <c r="HIE3" s="336"/>
      <c r="HIF3" s="88"/>
      <c r="HIG3" s="88"/>
      <c r="HIH3" s="88"/>
      <c r="HII3" s="88"/>
      <c r="HIJ3" s="88"/>
      <c r="HIK3" s="336"/>
      <c r="HIL3" s="88"/>
      <c r="HIM3" s="88"/>
      <c r="HIN3" s="88"/>
      <c r="HIO3" s="88"/>
      <c r="HIP3" s="88"/>
      <c r="HIQ3" s="336"/>
      <c r="HIR3" s="88"/>
      <c r="HIS3" s="88"/>
      <c r="HIT3" s="88"/>
      <c r="HIU3" s="88"/>
      <c r="HIV3" s="88"/>
      <c r="HIW3" s="336"/>
      <c r="HIX3" s="88"/>
      <c r="HIY3" s="88"/>
      <c r="HIZ3" s="88"/>
      <c r="HJA3" s="88"/>
      <c r="HJB3" s="88"/>
      <c r="HJC3" s="336"/>
      <c r="HJD3" s="88"/>
      <c r="HJE3" s="88"/>
      <c r="HJF3" s="88"/>
      <c r="HJG3" s="88"/>
      <c r="HJH3" s="88"/>
      <c r="HJI3" s="336"/>
      <c r="HJJ3" s="88"/>
      <c r="HJK3" s="88"/>
      <c r="HJL3" s="88"/>
      <c r="HJM3" s="88"/>
      <c r="HJN3" s="88"/>
      <c r="HJO3" s="336"/>
      <c r="HJP3" s="88"/>
      <c r="HJQ3" s="88"/>
      <c r="HJR3" s="88"/>
      <c r="HJS3" s="88"/>
      <c r="HJT3" s="88"/>
      <c r="HJU3" s="336"/>
      <c r="HJV3" s="88"/>
      <c r="HJW3" s="88"/>
      <c r="HJX3" s="88"/>
      <c r="HJY3" s="88"/>
      <c r="HJZ3" s="88"/>
      <c r="HKA3" s="336"/>
      <c r="HKB3" s="88"/>
      <c r="HKC3" s="88"/>
      <c r="HKD3" s="88"/>
      <c r="HKE3" s="88"/>
      <c r="HKF3" s="88"/>
      <c r="HKG3" s="336"/>
      <c r="HKH3" s="88"/>
      <c r="HKI3" s="88"/>
      <c r="HKJ3" s="88"/>
      <c r="HKK3" s="88"/>
      <c r="HKL3" s="88"/>
      <c r="HKM3" s="336"/>
      <c r="HKN3" s="88"/>
      <c r="HKO3" s="88"/>
      <c r="HKP3" s="88"/>
      <c r="HKQ3" s="88"/>
      <c r="HKR3" s="88"/>
      <c r="HKS3" s="336"/>
      <c r="HKT3" s="88"/>
      <c r="HKU3" s="88"/>
      <c r="HKV3" s="88"/>
      <c r="HKW3" s="88"/>
      <c r="HKX3" s="88"/>
      <c r="HKY3" s="336"/>
      <c r="HKZ3" s="88"/>
      <c r="HLA3" s="88"/>
      <c r="HLB3" s="88"/>
      <c r="HLC3" s="88"/>
      <c r="HLD3" s="88"/>
      <c r="HLE3" s="336"/>
      <c r="HLF3" s="88"/>
      <c r="HLG3" s="88"/>
      <c r="HLH3" s="88"/>
      <c r="HLI3" s="88"/>
      <c r="HLJ3" s="88"/>
      <c r="HLK3" s="336"/>
      <c r="HLL3" s="88"/>
      <c r="HLM3" s="88"/>
      <c r="HLN3" s="88"/>
      <c r="HLO3" s="88"/>
      <c r="HLP3" s="88"/>
      <c r="HLQ3" s="336"/>
      <c r="HLR3" s="88"/>
      <c r="HLS3" s="88"/>
      <c r="HLT3" s="88"/>
      <c r="HLU3" s="88"/>
      <c r="HLV3" s="88"/>
      <c r="HLW3" s="336"/>
      <c r="HLX3" s="88"/>
      <c r="HLY3" s="88"/>
      <c r="HLZ3" s="88"/>
      <c r="HMA3" s="88"/>
      <c r="HMB3" s="88"/>
      <c r="HMC3" s="336"/>
      <c r="HMD3" s="88"/>
      <c r="HME3" s="88"/>
      <c r="HMF3" s="88"/>
      <c r="HMG3" s="88"/>
      <c r="HMH3" s="88"/>
      <c r="HMI3" s="336"/>
      <c r="HMJ3" s="88"/>
      <c r="HMK3" s="88"/>
      <c r="HML3" s="88"/>
      <c r="HMM3" s="88"/>
      <c r="HMN3" s="88"/>
      <c r="HMO3" s="336"/>
      <c r="HMP3" s="88"/>
      <c r="HMQ3" s="88"/>
      <c r="HMR3" s="88"/>
      <c r="HMS3" s="88"/>
      <c r="HMT3" s="88"/>
      <c r="HMU3" s="336"/>
      <c r="HMV3" s="88"/>
      <c r="HMW3" s="88"/>
      <c r="HMX3" s="88"/>
      <c r="HMY3" s="88"/>
      <c r="HMZ3" s="88"/>
      <c r="HNA3" s="336"/>
      <c r="HNB3" s="88"/>
      <c r="HNC3" s="88"/>
      <c r="HND3" s="88"/>
      <c r="HNE3" s="88"/>
      <c r="HNF3" s="88"/>
      <c r="HNG3" s="336"/>
      <c r="HNH3" s="88"/>
      <c r="HNI3" s="88"/>
      <c r="HNJ3" s="88"/>
      <c r="HNK3" s="88"/>
      <c r="HNL3" s="88"/>
      <c r="HNM3" s="336"/>
      <c r="HNN3" s="88"/>
      <c r="HNO3" s="88"/>
      <c r="HNP3" s="88"/>
      <c r="HNQ3" s="88"/>
      <c r="HNR3" s="88"/>
      <c r="HNS3" s="336"/>
      <c r="HNT3" s="88"/>
      <c r="HNU3" s="88"/>
      <c r="HNV3" s="88"/>
      <c r="HNW3" s="88"/>
      <c r="HNX3" s="88"/>
      <c r="HNY3" s="336"/>
      <c r="HNZ3" s="88"/>
      <c r="HOA3" s="88"/>
      <c r="HOB3" s="88"/>
      <c r="HOC3" s="88"/>
      <c r="HOD3" s="88"/>
      <c r="HOE3" s="336"/>
      <c r="HOF3" s="88"/>
      <c r="HOG3" s="88"/>
      <c r="HOH3" s="88"/>
      <c r="HOI3" s="88"/>
      <c r="HOJ3" s="88"/>
      <c r="HOK3" s="336"/>
      <c r="HOL3" s="88"/>
      <c r="HOM3" s="88"/>
      <c r="HON3" s="88"/>
      <c r="HOO3" s="88"/>
      <c r="HOP3" s="88"/>
      <c r="HOQ3" s="336"/>
      <c r="HOR3" s="88"/>
      <c r="HOS3" s="88"/>
      <c r="HOT3" s="88"/>
      <c r="HOU3" s="88"/>
      <c r="HOV3" s="88"/>
      <c r="HOW3" s="336"/>
      <c r="HOX3" s="88"/>
      <c r="HOY3" s="88"/>
      <c r="HOZ3" s="88"/>
      <c r="HPA3" s="88"/>
      <c r="HPB3" s="88"/>
      <c r="HPC3" s="336"/>
      <c r="HPD3" s="88"/>
      <c r="HPE3" s="88"/>
      <c r="HPF3" s="88"/>
      <c r="HPG3" s="88"/>
      <c r="HPH3" s="88"/>
      <c r="HPI3" s="336"/>
      <c r="HPJ3" s="88"/>
      <c r="HPK3" s="88"/>
      <c r="HPL3" s="88"/>
      <c r="HPM3" s="88"/>
      <c r="HPN3" s="88"/>
      <c r="HPO3" s="336"/>
      <c r="HPP3" s="88"/>
      <c r="HPQ3" s="88"/>
      <c r="HPR3" s="88"/>
      <c r="HPS3" s="88"/>
      <c r="HPT3" s="88"/>
      <c r="HPU3" s="336"/>
      <c r="HPV3" s="88"/>
      <c r="HPW3" s="88"/>
      <c r="HPX3" s="88"/>
      <c r="HPY3" s="88"/>
      <c r="HPZ3" s="88"/>
      <c r="HQA3" s="336"/>
      <c r="HQB3" s="88"/>
      <c r="HQC3" s="88"/>
      <c r="HQD3" s="88"/>
      <c r="HQE3" s="88"/>
      <c r="HQF3" s="88"/>
      <c r="HQG3" s="336"/>
      <c r="HQH3" s="88"/>
      <c r="HQI3" s="88"/>
      <c r="HQJ3" s="88"/>
      <c r="HQK3" s="88"/>
      <c r="HQL3" s="88"/>
      <c r="HQM3" s="336"/>
      <c r="HQN3" s="88"/>
      <c r="HQO3" s="88"/>
      <c r="HQP3" s="88"/>
      <c r="HQQ3" s="88"/>
      <c r="HQR3" s="88"/>
      <c r="HQS3" s="336"/>
      <c r="HQT3" s="88"/>
      <c r="HQU3" s="88"/>
      <c r="HQV3" s="88"/>
      <c r="HQW3" s="88"/>
      <c r="HQX3" s="88"/>
      <c r="HQY3" s="336"/>
      <c r="HQZ3" s="88"/>
      <c r="HRA3" s="88"/>
      <c r="HRB3" s="88"/>
      <c r="HRC3" s="88"/>
      <c r="HRD3" s="88"/>
      <c r="HRE3" s="336"/>
      <c r="HRF3" s="88"/>
      <c r="HRG3" s="88"/>
      <c r="HRH3" s="88"/>
      <c r="HRI3" s="88"/>
      <c r="HRJ3" s="88"/>
      <c r="HRK3" s="336"/>
      <c r="HRL3" s="88"/>
      <c r="HRM3" s="88"/>
      <c r="HRN3" s="88"/>
      <c r="HRO3" s="88"/>
      <c r="HRP3" s="88"/>
      <c r="HRQ3" s="336"/>
      <c r="HRR3" s="88"/>
      <c r="HRS3" s="88"/>
      <c r="HRT3" s="88"/>
      <c r="HRU3" s="88"/>
      <c r="HRV3" s="88"/>
      <c r="HRW3" s="336"/>
      <c r="HRX3" s="88"/>
      <c r="HRY3" s="88"/>
      <c r="HRZ3" s="88"/>
      <c r="HSA3" s="88"/>
      <c r="HSB3" s="88"/>
      <c r="HSC3" s="336"/>
      <c r="HSD3" s="88"/>
      <c r="HSE3" s="88"/>
      <c r="HSF3" s="88"/>
      <c r="HSG3" s="88"/>
      <c r="HSH3" s="88"/>
      <c r="HSI3" s="336"/>
      <c r="HSJ3" s="88"/>
      <c r="HSK3" s="88"/>
      <c r="HSL3" s="88"/>
      <c r="HSM3" s="88"/>
      <c r="HSN3" s="88"/>
      <c r="HSO3" s="336"/>
      <c r="HSP3" s="88"/>
      <c r="HSQ3" s="88"/>
      <c r="HSR3" s="88"/>
      <c r="HSS3" s="88"/>
      <c r="HST3" s="88"/>
      <c r="HSU3" s="336"/>
      <c r="HSV3" s="88"/>
      <c r="HSW3" s="88"/>
      <c r="HSX3" s="88"/>
      <c r="HSY3" s="88"/>
      <c r="HSZ3" s="88"/>
      <c r="HTA3" s="336"/>
      <c r="HTB3" s="88"/>
      <c r="HTC3" s="88"/>
      <c r="HTD3" s="88"/>
      <c r="HTE3" s="88"/>
      <c r="HTF3" s="88"/>
      <c r="HTG3" s="336"/>
      <c r="HTH3" s="88"/>
      <c r="HTI3" s="88"/>
      <c r="HTJ3" s="88"/>
      <c r="HTK3" s="88"/>
      <c r="HTL3" s="88"/>
      <c r="HTM3" s="336"/>
      <c r="HTN3" s="88"/>
      <c r="HTO3" s="88"/>
      <c r="HTP3" s="88"/>
      <c r="HTQ3" s="88"/>
      <c r="HTR3" s="88"/>
      <c r="HTS3" s="336"/>
      <c r="HTT3" s="88"/>
      <c r="HTU3" s="88"/>
      <c r="HTV3" s="88"/>
      <c r="HTW3" s="88"/>
      <c r="HTX3" s="88"/>
      <c r="HTY3" s="336"/>
      <c r="HTZ3" s="88"/>
      <c r="HUA3" s="88"/>
      <c r="HUB3" s="88"/>
      <c r="HUC3" s="88"/>
      <c r="HUD3" s="88"/>
      <c r="HUE3" s="336"/>
      <c r="HUF3" s="88"/>
      <c r="HUG3" s="88"/>
      <c r="HUH3" s="88"/>
      <c r="HUI3" s="88"/>
      <c r="HUJ3" s="88"/>
      <c r="HUK3" s="336"/>
      <c r="HUL3" s="88"/>
      <c r="HUM3" s="88"/>
      <c r="HUN3" s="88"/>
      <c r="HUO3" s="88"/>
      <c r="HUP3" s="88"/>
      <c r="HUQ3" s="336"/>
      <c r="HUR3" s="88"/>
      <c r="HUS3" s="88"/>
      <c r="HUT3" s="88"/>
      <c r="HUU3" s="88"/>
      <c r="HUV3" s="88"/>
      <c r="HUW3" s="336"/>
      <c r="HUX3" s="88"/>
      <c r="HUY3" s="88"/>
      <c r="HUZ3" s="88"/>
      <c r="HVA3" s="88"/>
      <c r="HVB3" s="88"/>
      <c r="HVC3" s="336"/>
      <c r="HVD3" s="88"/>
      <c r="HVE3" s="88"/>
      <c r="HVF3" s="88"/>
      <c r="HVG3" s="88"/>
      <c r="HVH3" s="88"/>
      <c r="HVI3" s="336"/>
      <c r="HVJ3" s="88"/>
      <c r="HVK3" s="88"/>
      <c r="HVL3" s="88"/>
      <c r="HVM3" s="88"/>
      <c r="HVN3" s="88"/>
      <c r="HVO3" s="336"/>
      <c r="HVP3" s="88"/>
      <c r="HVQ3" s="88"/>
      <c r="HVR3" s="88"/>
      <c r="HVS3" s="88"/>
      <c r="HVT3" s="88"/>
      <c r="HVU3" s="336"/>
      <c r="HVV3" s="88"/>
      <c r="HVW3" s="88"/>
      <c r="HVX3" s="88"/>
      <c r="HVY3" s="88"/>
      <c r="HVZ3" s="88"/>
      <c r="HWA3" s="336"/>
      <c r="HWB3" s="88"/>
      <c r="HWC3" s="88"/>
      <c r="HWD3" s="88"/>
      <c r="HWE3" s="88"/>
      <c r="HWF3" s="88"/>
      <c r="HWG3" s="336"/>
      <c r="HWH3" s="88"/>
      <c r="HWI3" s="88"/>
      <c r="HWJ3" s="88"/>
      <c r="HWK3" s="88"/>
      <c r="HWL3" s="88"/>
      <c r="HWM3" s="336"/>
      <c r="HWN3" s="88"/>
      <c r="HWO3" s="88"/>
      <c r="HWP3" s="88"/>
      <c r="HWQ3" s="88"/>
      <c r="HWR3" s="88"/>
      <c r="HWS3" s="336"/>
      <c r="HWT3" s="88"/>
      <c r="HWU3" s="88"/>
      <c r="HWV3" s="88"/>
      <c r="HWW3" s="88"/>
      <c r="HWX3" s="88"/>
      <c r="HWY3" s="336"/>
      <c r="HWZ3" s="88"/>
      <c r="HXA3" s="88"/>
      <c r="HXB3" s="88"/>
      <c r="HXC3" s="88"/>
      <c r="HXD3" s="88"/>
      <c r="HXE3" s="336"/>
      <c r="HXF3" s="88"/>
      <c r="HXG3" s="88"/>
      <c r="HXH3" s="88"/>
      <c r="HXI3" s="88"/>
      <c r="HXJ3" s="88"/>
      <c r="HXK3" s="336"/>
      <c r="HXL3" s="88"/>
      <c r="HXM3" s="88"/>
      <c r="HXN3" s="88"/>
      <c r="HXO3" s="88"/>
      <c r="HXP3" s="88"/>
      <c r="HXQ3" s="336"/>
      <c r="HXR3" s="88"/>
      <c r="HXS3" s="88"/>
      <c r="HXT3" s="88"/>
      <c r="HXU3" s="88"/>
      <c r="HXV3" s="88"/>
      <c r="HXW3" s="336"/>
      <c r="HXX3" s="88"/>
      <c r="HXY3" s="88"/>
      <c r="HXZ3" s="88"/>
      <c r="HYA3" s="88"/>
      <c r="HYB3" s="88"/>
      <c r="HYC3" s="336"/>
      <c r="HYD3" s="88"/>
      <c r="HYE3" s="88"/>
      <c r="HYF3" s="88"/>
      <c r="HYG3" s="88"/>
      <c r="HYH3" s="88"/>
      <c r="HYI3" s="336"/>
      <c r="HYJ3" s="88"/>
      <c r="HYK3" s="88"/>
      <c r="HYL3" s="88"/>
      <c r="HYM3" s="88"/>
      <c r="HYN3" s="88"/>
      <c r="HYO3" s="336"/>
      <c r="HYP3" s="88"/>
      <c r="HYQ3" s="88"/>
      <c r="HYR3" s="88"/>
      <c r="HYS3" s="88"/>
      <c r="HYT3" s="88"/>
      <c r="HYU3" s="336"/>
      <c r="HYV3" s="88"/>
      <c r="HYW3" s="88"/>
      <c r="HYX3" s="88"/>
      <c r="HYY3" s="88"/>
      <c r="HYZ3" s="88"/>
      <c r="HZA3" s="336"/>
      <c r="HZB3" s="88"/>
      <c r="HZC3" s="88"/>
      <c r="HZD3" s="88"/>
      <c r="HZE3" s="88"/>
      <c r="HZF3" s="88"/>
      <c r="HZG3" s="336"/>
      <c r="HZH3" s="88"/>
      <c r="HZI3" s="88"/>
      <c r="HZJ3" s="88"/>
      <c r="HZK3" s="88"/>
      <c r="HZL3" s="88"/>
      <c r="HZM3" s="336"/>
      <c r="HZN3" s="88"/>
      <c r="HZO3" s="88"/>
      <c r="HZP3" s="88"/>
      <c r="HZQ3" s="88"/>
      <c r="HZR3" s="88"/>
      <c r="HZS3" s="336"/>
      <c r="HZT3" s="88"/>
      <c r="HZU3" s="88"/>
      <c r="HZV3" s="88"/>
      <c r="HZW3" s="88"/>
      <c r="HZX3" s="88"/>
      <c r="HZY3" s="336"/>
      <c r="HZZ3" s="88"/>
      <c r="IAA3" s="88"/>
      <c r="IAB3" s="88"/>
      <c r="IAC3" s="88"/>
      <c r="IAD3" s="88"/>
      <c r="IAE3" s="336"/>
      <c r="IAF3" s="88"/>
      <c r="IAG3" s="88"/>
      <c r="IAH3" s="88"/>
      <c r="IAI3" s="88"/>
      <c r="IAJ3" s="88"/>
      <c r="IAK3" s="336"/>
      <c r="IAL3" s="88"/>
      <c r="IAM3" s="88"/>
      <c r="IAN3" s="88"/>
      <c r="IAO3" s="88"/>
      <c r="IAP3" s="88"/>
      <c r="IAQ3" s="336"/>
      <c r="IAR3" s="88"/>
      <c r="IAS3" s="88"/>
      <c r="IAT3" s="88"/>
      <c r="IAU3" s="88"/>
      <c r="IAV3" s="88"/>
      <c r="IAW3" s="336"/>
      <c r="IAX3" s="88"/>
      <c r="IAY3" s="88"/>
      <c r="IAZ3" s="88"/>
      <c r="IBA3" s="88"/>
      <c r="IBB3" s="88"/>
      <c r="IBC3" s="336"/>
      <c r="IBD3" s="88"/>
      <c r="IBE3" s="88"/>
      <c r="IBF3" s="88"/>
      <c r="IBG3" s="88"/>
      <c r="IBH3" s="88"/>
      <c r="IBI3" s="336"/>
      <c r="IBJ3" s="88"/>
      <c r="IBK3" s="88"/>
      <c r="IBL3" s="88"/>
      <c r="IBM3" s="88"/>
      <c r="IBN3" s="88"/>
      <c r="IBO3" s="336"/>
      <c r="IBP3" s="88"/>
      <c r="IBQ3" s="88"/>
      <c r="IBR3" s="88"/>
      <c r="IBS3" s="88"/>
      <c r="IBT3" s="88"/>
      <c r="IBU3" s="336"/>
      <c r="IBV3" s="88"/>
      <c r="IBW3" s="88"/>
      <c r="IBX3" s="88"/>
      <c r="IBY3" s="88"/>
      <c r="IBZ3" s="88"/>
      <c r="ICA3" s="336"/>
      <c r="ICB3" s="88"/>
      <c r="ICC3" s="88"/>
      <c r="ICD3" s="88"/>
      <c r="ICE3" s="88"/>
      <c r="ICF3" s="88"/>
      <c r="ICG3" s="336"/>
      <c r="ICH3" s="88"/>
      <c r="ICI3" s="88"/>
      <c r="ICJ3" s="88"/>
      <c r="ICK3" s="88"/>
      <c r="ICL3" s="88"/>
      <c r="ICM3" s="336"/>
      <c r="ICN3" s="88"/>
      <c r="ICO3" s="88"/>
      <c r="ICP3" s="88"/>
      <c r="ICQ3" s="88"/>
      <c r="ICR3" s="88"/>
      <c r="ICS3" s="336"/>
      <c r="ICT3" s="88"/>
      <c r="ICU3" s="88"/>
      <c r="ICV3" s="88"/>
      <c r="ICW3" s="88"/>
      <c r="ICX3" s="88"/>
      <c r="ICY3" s="336"/>
      <c r="ICZ3" s="88"/>
      <c r="IDA3" s="88"/>
      <c r="IDB3" s="88"/>
      <c r="IDC3" s="88"/>
      <c r="IDD3" s="88"/>
      <c r="IDE3" s="336"/>
      <c r="IDF3" s="88"/>
      <c r="IDG3" s="88"/>
      <c r="IDH3" s="88"/>
      <c r="IDI3" s="88"/>
      <c r="IDJ3" s="88"/>
      <c r="IDK3" s="336"/>
      <c r="IDL3" s="88"/>
      <c r="IDM3" s="88"/>
      <c r="IDN3" s="88"/>
      <c r="IDO3" s="88"/>
      <c r="IDP3" s="88"/>
      <c r="IDQ3" s="336"/>
      <c r="IDR3" s="88"/>
      <c r="IDS3" s="88"/>
      <c r="IDT3" s="88"/>
      <c r="IDU3" s="88"/>
      <c r="IDV3" s="88"/>
      <c r="IDW3" s="336"/>
      <c r="IDX3" s="88"/>
      <c r="IDY3" s="88"/>
      <c r="IDZ3" s="88"/>
      <c r="IEA3" s="88"/>
      <c r="IEB3" s="88"/>
      <c r="IEC3" s="336"/>
      <c r="IED3" s="88"/>
      <c r="IEE3" s="88"/>
      <c r="IEF3" s="88"/>
      <c r="IEG3" s="88"/>
      <c r="IEH3" s="88"/>
      <c r="IEI3" s="336"/>
      <c r="IEJ3" s="88"/>
      <c r="IEK3" s="88"/>
      <c r="IEL3" s="88"/>
      <c r="IEM3" s="88"/>
      <c r="IEN3" s="88"/>
      <c r="IEO3" s="336"/>
      <c r="IEP3" s="88"/>
      <c r="IEQ3" s="88"/>
      <c r="IER3" s="88"/>
      <c r="IES3" s="88"/>
      <c r="IET3" s="88"/>
      <c r="IEU3" s="336"/>
      <c r="IEV3" s="88"/>
      <c r="IEW3" s="88"/>
      <c r="IEX3" s="88"/>
      <c r="IEY3" s="88"/>
      <c r="IEZ3" s="88"/>
      <c r="IFA3" s="336"/>
      <c r="IFB3" s="88"/>
      <c r="IFC3" s="88"/>
      <c r="IFD3" s="88"/>
      <c r="IFE3" s="88"/>
      <c r="IFF3" s="88"/>
      <c r="IFG3" s="336"/>
      <c r="IFH3" s="88"/>
      <c r="IFI3" s="88"/>
      <c r="IFJ3" s="88"/>
      <c r="IFK3" s="88"/>
      <c r="IFL3" s="88"/>
      <c r="IFM3" s="336"/>
      <c r="IFN3" s="88"/>
      <c r="IFO3" s="88"/>
      <c r="IFP3" s="88"/>
      <c r="IFQ3" s="88"/>
      <c r="IFR3" s="88"/>
      <c r="IFS3" s="336"/>
      <c r="IFT3" s="88"/>
      <c r="IFU3" s="88"/>
      <c r="IFV3" s="88"/>
      <c r="IFW3" s="88"/>
      <c r="IFX3" s="88"/>
      <c r="IFY3" s="336"/>
      <c r="IFZ3" s="88"/>
      <c r="IGA3" s="88"/>
      <c r="IGB3" s="88"/>
      <c r="IGC3" s="88"/>
      <c r="IGD3" s="88"/>
      <c r="IGE3" s="336"/>
      <c r="IGF3" s="88"/>
      <c r="IGG3" s="88"/>
      <c r="IGH3" s="88"/>
      <c r="IGI3" s="88"/>
      <c r="IGJ3" s="88"/>
      <c r="IGK3" s="336"/>
      <c r="IGL3" s="88"/>
      <c r="IGM3" s="88"/>
      <c r="IGN3" s="88"/>
      <c r="IGO3" s="88"/>
      <c r="IGP3" s="88"/>
      <c r="IGQ3" s="336"/>
      <c r="IGR3" s="88"/>
      <c r="IGS3" s="88"/>
      <c r="IGT3" s="88"/>
      <c r="IGU3" s="88"/>
      <c r="IGV3" s="88"/>
      <c r="IGW3" s="336"/>
      <c r="IGX3" s="88"/>
      <c r="IGY3" s="88"/>
      <c r="IGZ3" s="88"/>
      <c r="IHA3" s="88"/>
      <c r="IHB3" s="88"/>
      <c r="IHC3" s="336"/>
      <c r="IHD3" s="88"/>
      <c r="IHE3" s="88"/>
      <c r="IHF3" s="88"/>
      <c r="IHG3" s="88"/>
      <c r="IHH3" s="88"/>
      <c r="IHI3" s="336"/>
      <c r="IHJ3" s="88"/>
      <c r="IHK3" s="88"/>
      <c r="IHL3" s="88"/>
      <c r="IHM3" s="88"/>
      <c r="IHN3" s="88"/>
      <c r="IHO3" s="336"/>
      <c r="IHP3" s="88"/>
      <c r="IHQ3" s="88"/>
      <c r="IHR3" s="88"/>
      <c r="IHS3" s="88"/>
      <c r="IHT3" s="88"/>
      <c r="IHU3" s="336"/>
      <c r="IHV3" s="88"/>
      <c r="IHW3" s="88"/>
      <c r="IHX3" s="88"/>
      <c r="IHY3" s="88"/>
      <c r="IHZ3" s="88"/>
      <c r="IIA3" s="336"/>
      <c r="IIB3" s="88"/>
      <c r="IIC3" s="88"/>
      <c r="IID3" s="88"/>
      <c r="IIE3" s="88"/>
      <c r="IIF3" s="88"/>
      <c r="IIG3" s="336"/>
      <c r="IIH3" s="88"/>
      <c r="III3" s="88"/>
      <c r="IIJ3" s="88"/>
      <c r="IIK3" s="88"/>
      <c r="IIL3" s="88"/>
      <c r="IIM3" s="336"/>
      <c r="IIN3" s="88"/>
      <c r="IIO3" s="88"/>
      <c r="IIP3" s="88"/>
      <c r="IIQ3" s="88"/>
      <c r="IIR3" s="88"/>
      <c r="IIS3" s="336"/>
      <c r="IIT3" s="88"/>
      <c r="IIU3" s="88"/>
      <c r="IIV3" s="88"/>
      <c r="IIW3" s="88"/>
      <c r="IIX3" s="88"/>
      <c r="IIY3" s="336"/>
      <c r="IIZ3" s="88"/>
      <c r="IJA3" s="88"/>
      <c r="IJB3" s="88"/>
      <c r="IJC3" s="88"/>
      <c r="IJD3" s="88"/>
      <c r="IJE3" s="336"/>
      <c r="IJF3" s="88"/>
      <c r="IJG3" s="88"/>
      <c r="IJH3" s="88"/>
      <c r="IJI3" s="88"/>
      <c r="IJJ3" s="88"/>
      <c r="IJK3" s="336"/>
      <c r="IJL3" s="88"/>
      <c r="IJM3" s="88"/>
      <c r="IJN3" s="88"/>
      <c r="IJO3" s="88"/>
      <c r="IJP3" s="88"/>
      <c r="IJQ3" s="336"/>
      <c r="IJR3" s="88"/>
      <c r="IJS3" s="88"/>
      <c r="IJT3" s="88"/>
      <c r="IJU3" s="88"/>
      <c r="IJV3" s="88"/>
      <c r="IJW3" s="336"/>
      <c r="IJX3" s="88"/>
      <c r="IJY3" s="88"/>
      <c r="IJZ3" s="88"/>
      <c r="IKA3" s="88"/>
      <c r="IKB3" s="88"/>
      <c r="IKC3" s="336"/>
      <c r="IKD3" s="88"/>
      <c r="IKE3" s="88"/>
      <c r="IKF3" s="88"/>
      <c r="IKG3" s="88"/>
      <c r="IKH3" s="88"/>
      <c r="IKI3" s="336"/>
      <c r="IKJ3" s="88"/>
      <c r="IKK3" s="88"/>
      <c r="IKL3" s="88"/>
      <c r="IKM3" s="88"/>
      <c r="IKN3" s="88"/>
      <c r="IKO3" s="336"/>
      <c r="IKP3" s="88"/>
      <c r="IKQ3" s="88"/>
      <c r="IKR3" s="88"/>
      <c r="IKS3" s="88"/>
      <c r="IKT3" s="88"/>
      <c r="IKU3" s="336"/>
      <c r="IKV3" s="88"/>
      <c r="IKW3" s="88"/>
      <c r="IKX3" s="88"/>
      <c r="IKY3" s="88"/>
      <c r="IKZ3" s="88"/>
      <c r="ILA3" s="336"/>
      <c r="ILB3" s="88"/>
      <c r="ILC3" s="88"/>
      <c r="ILD3" s="88"/>
      <c r="ILE3" s="88"/>
      <c r="ILF3" s="88"/>
      <c r="ILG3" s="336"/>
      <c r="ILH3" s="88"/>
      <c r="ILI3" s="88"/>
      <c r="ILJ3" s="88"/>
      <c r="ILK3" s="88"/>
      <c r="ILL3" s="88"/>
      <c r="ILM3" s="336"/>
      <c r="ILN3" s="88"/>
      <c r="ILO3" s="88"/>
      <c r="ILP3" s="88"/>
      <c r="ILQ3" s="88"/>
      <c r="ILR3" s="88"/>
      <c r="ILS3" s="336"/>
      <c r="ILT3" s="88"/>
      <c r="ILU3" s="88"/>
      <c r="ILV3" s="88"/>
      <c r="ILW3" s="88"/>
      <c r="ILX3" s="88"/>
      <c r="ILY3" s="336"/>
      <c r="ILZ3" s="88"/>
      <c r="IMA3" s="88"/>
      <c r="IMB3" s="88"/>
      <c r="IMC3" s="88"/>
      <c r="IMD3" s="88"/>
      <c r="IME3" s="336"/>
      <c r="IMF3" s="88"/>
      <c r="IMG3" s="88"/>
      <c r="IMH3" s="88"/>
      <c r="IMI3" s="88"/>
      <c r="IMJ3" s="88"/>
      <c r="IMK3" s="336"/>
      <c r="IML3" s="88"/>
      <c r="IMM3" s="88"/>
      <c r="IMN3" s="88"/>
      <c r="IMO3" s="88"/>
      <c r="IMP3" s="88"/>
      <c r="IMQ3" s="336"/>
      <c r="IMR3" s="88"/>
      <c r="IMS3" s="88"/>
      <c r="IMT3" s="88"/>
      <c r="IMU3" s="88"/>
      <c r="IMV3" s="88"/>
      <c r="IMW3" s="336"/>
      <c r="IMX3" s="88"/>
      <c r="IMY3" s="88"/>
      <c r="IMZ3" s="88"/>
      <c r="INA3" s="88"/>
      <c r="INB3" s="88"/>
      <c r="INC3" s="336"/>
      <c r="IND3" s="88"/>
      <c r="INE3" s="88"/>
      <c r="INF3" s="88"/>
      <c r="ING3" s="88"/>
      <c r="INH3" s="88"/>
      <c r="INI3" s="336"/>
      <c r="INJ3" s="88"/>
      <c r="INK3" s="88"/>
      <c r="INL3" s="88"/>
      <c r="INM3" s="88"/>
      <c r="INN3" s="88"/>
      <c r="INO3" s="336"/>
      <c r="INP3" s="88"/>
      <c r="INQ3" s="88"/>
      <c r="INR3" s="88"/>
      <c r="INS3" s="88"/>
      <c r="INT3" s="88"/>
      <c r="INU3" s="336"/>
      <c r="INV3" s="88"/>
      <c r="INW3" s="88"/>
      <c r="INX3" s="88"/>
      <c r="INY3" s="88"/>
      <c r="INZ3" s="88"/>
      <c r="IOA3" s="336"/>
      <c r="IOB3" s="88"/>
      <c r="IOC3" s="88"/>
      <c r="IOD3" s="88"/>
      <c r="IOE3" s="88"/>
      <c r="IOF3" s="88"/>
      <c r="IOG3" s="336"/>
      <c r="IOH3" s="88"/>
      <c r="IOI3" s="88"/>
      <c r="IOJ3" s="88"/>
      <c r="IOK3" s="88"/>
      <c r="IOL3" s="88"/>
      <c r="IOM3" s="336"/>
      <c r="ION3" s="88"/>
      <c r="IOO3" s="88"/>
      <c r="IOP3" s="88"/>
      <c r="IOQ3" s="88"/>
      <c r="IOR3" s="88"/>
      <c r="IOS3" s="336"/>
      <c r="IOT3" s="88"/>
      <c r="IOU3" s="88"/>
      <c r="IOV3" s="88"/>
      <c r="IOW3" s="88"/>
      <c r="IOX3" s="88"/>
      <c r="IOY3" s="336"/>
      <c r="IOZ3" s="88"/>
      <c r="IPA3" s="88"/>
      <c r="IPB3" s="88"/>
      <c r="IPC3" s="88"/>
      <c r="IPD3" s="88"/>
      <c r="IPE3" s="336"/>
      <c r="IPF3" s="88"/>
      <c r="IPG3" s="88"/>
      <c r="IPH3" s="88"/>
      <c r="IPI3" s="88"/>
      <c r="IPJ3" s="88"/>
      <c r="IPK3" s="336"/>
      <c r="IPL3" s="88"/>
      <c r="IPM3" s="88"/>
      <c r="IPN3" s="88"/>
      <c r="IPO3" s="88"/>
      <c r="IPP3" s="88"/>
      <c r="IPQ3" s="336"/>
      <c r="IPR3" s="88"/>
      <c r="IPS3" s="88"/>
      <c r="IPT3" s="88"/>
      <c r="IPU3" s="88"/>
      <c r="IPV3" s="88"/>
      <c r="IPW3" s="336"/>
      <c r="IPX3" s="88"/>
      <c r="IPY3" s="88"/>
      <c r="IPZ3" s="88"/>
      <c r="IQA3" s="88"/>
      <c r="IQB3" s="88"/>
      <c r="IQC3" s="336"/>
      <c r="IQD3" s="88"/>
      <c r="IQE3" s="88"/>
      <c r="IQF3" s="88"/>
      <c r="IQG3" s="88"/>
      <c r="IQH3" s="88"/>
      <c r="IQI3" s="336"/>
      <c r="IQJ3" s="88"/>
      <c r="IQK3" s="88"/>
      <c r="IQL3" s="88"/>
      <c r="IQM3" s="88"/>
      <c r="IQN3" s="88"/>
      <c r="IQO3" s="336"/>
      <c r="IQP3" s="88"/>
      <c r="IQQ3" s="88"/>
      <c r="IQR3" s="88"/>
      <c r="IQS3" s="88"/>
      <c r="IQT3" s="88"/>
      <c r="IQU3" s="336"/>
      <c r="IQV3" s="88"/>
      <c r="IQW3" s="88"/>
      <c r="IQX3" s="88"/>
      <c r="IQY3" s="88"/>
      <c r="IQZ3" s="88"/>
      <c r="IRA3" s="336"/>
      <c r="IRB3" s="88"/>
      <c r="IRC3" s="88"/>
      <c r="IRD3" s="88"/>
      <c r="IRE3" s="88"/>
      <c r="IRF3" s="88"/>
      <c r="IRG3" s="336"/>
      <c r="IRH3" s="88"/>
      <c r="IRI3" s="88"/>
      <c r="IRJ3" s="88"/>
      <c r="IRK3" s="88"/>
      <c r="IRL3" s="88"/>
      <c r="IRM3" s="336"/>
      <c r="IRN3" s="88"/>
      <c r="IRO3" s="88"/>
      <c r="IRP3" s="88"/>
      <c r="IRQ3" s="88"/>
      <c r="IRR3" s="88"/>
      <c r="IRS3" s="336"/>
      <c r="IRT3" s="88"/>
      <c r="IRU3" s="88"/>
      <c r="IRV3" s="88"/>
      <c r="IRW3" s="88"/>
      <c r="IRX3" s="88"/>
      <c r="IRY3" s="336"/>
      <c r="IRZ3" s="88"/>
      <c r="ISA3" s="88"/>
      <c r="ISB3" s="88"/>
      <c r="ISC3" s="88"/>
      <c r="ISD3" s="88"/>
      <c r="ISE3" s="336"/>
      <c r="ISF3" s="88"/>
      <c r="ISG3" s="88"/>
      <c r="ISH3" s="88"/>
      <c r="ISI3" s="88"/>
      <c r="ISJ3" s="88"/>
      <c r="ISK3" s="336"/>
      <c r="ISL3" s="88"/>
      <c r="ISM3" s="88"/>
      <c r="ISN3" s="88"/>
      <c r="ISO3" s="88"/>
      <c r="ISP3" s="88"/>
      <c r="ISQ3" s="336"/>
      <c r="ISR3" s="88"/>
      <c r="ISS3" s="88"/>
      <c r="IST3" s="88"/>
      <c r="ISU3" s="88"/>
      <c r="ISV3" s="88"/>
      <c r="ISW3" s="336"/>
      <c r="ISX3" s="88"/>
      <c r="ISY3" s="88"/>
      <c r="ISZ3" s="88"/>
      <c r="ITA3" s="88"/>
      <c r="ITB3" s="88"/>
      <c r="ITC3" s="336"/>
      <c r="ITD3" s="88"/>
      <c r="ITE3" s="88"/>
      <c r="ITF3" s="88"/>
      <c r="ITG3" s="88"/>
      <c r="ITH3" s="88"/>
      <c r="ITI3" s="336"/>
      <c r="ITJ3" s="88"/>
      <c r="ITK3" s="88"/>
      <c r="ITL3" s="88"/>
      <c r="ITM3" s="88"/>
      <c r="ITN3" s="88"/>
      <c r="ITO3" s="336"/>
      <c r="ITP3" s="88"/>
      <c r="ITQ3" s="88"/>
      <c r="ITR3" s="88"/>
      <c r="ITS3" s="88"/>
      <c r="ITT3" s="88"/>
      <c r="ITU3" s="336"/>
      <c r="ITV3" s="88"/>
      <c r="ITW3" s="88"/>
      <c r="ITX3" s="88"/>
      <c r="ITY3" s="88"/>
      <c r="ITZ3" s="88"/>
      <c r="IUA3" s="336"/>
      <c r="IUB3" s="88"/>
      <c r="IUC3" s="88"/>
      <c r="IUD3" s="88"/>
      <c r="IUE3" s="88"/>
      <c r="IUF3" s="88"/>
      <c r="IUG3" s="336"/>
      <c r="IUH3" s="88"/>
      <c r="IUI3" s="88"/>
      <c r="IUJ3" s="88"/>
      <c r="IUK3" s="88"/>
      <c r="IUL3" s="88"/>
      <c r="IUM3" s="336"/>
      <c r="IUN3" s="88"/>
      <c r="IUO3" s="88"/>
      <c r="IUP3" s="88"/>
      <c r="IUQ3" s="88"/>
      <c r="IUR3" s="88"/>
      <c r="IUS3" s="336"/>
      <c r="IUT3" s="88"/>
      <c r="IUU3" s="88"/>
      <c r="IUV3" s="88"/>
      <c r="IUW3" s="88"/>
      <c r="IUX3" s="88"/>
      <c r="IUY3" s="336"/>
      <c r="IUZ3" s="88"/>
      <c r="IVA3" s="88"/>
      <c r="IVB3" s="88"/>
      <c r="IVC3" s="88"/>
      <c r="IVD3" s="88"/>
      <c r="IVE3" s="336"/>
      <c r="IVF3" s="88"/>
      <c r="IVG3" s="88"/>
      <c r="IVH3" s="88"/>
      <c r="IVI3" s="88"/>
      <c r="IVJ3" s="88"/>
      <c r="IVK3" s="336"/>
      <c r="IVL3" s="88"/>
      <c r="IVM3" s="88"/>
      <c r="IVN3" s="88"/>
      <c r="IVO3" s="88"/>
      <c r="IVP3" s="88"/>
      <c r="IVQ3" s="336"/>
      <c r="IVR3" s="88"/>
      <c r="IVS3" s="88"/>
      <c r="IVT3" s="88"/>
      <c r="IVU3" s="88"/>
      <c r="IVV3" s="88"/>
      <c r="IVW3" s="336"/>
      <c r="IVX3" s="88"/>
      <c r="IVY3" s="88"/>
      <c r="IVZ3" s="88"/>
      <c r="IWA3" s="88"/>
      <c r="IWB3" s="88"/>
      <c r="IWC3" s="336"/>
      <c r="IWD3" s="88"/>
      <c r="IWE3" s="88"/>
      <c r="IWF3" s="88"/>
      <c r="IWG3" s="88"/>
      <c r="IWH3" s="88"/>
      <c r="IWI3" s="336"/>
      <c r="IWJ3" s="88"/>
      <c r="IWK3" s="88"/>
      <c r="IWL3" s="88"/>
      <c r="IWM3" s="88"/>
      <c r="IWN3" s="88"/>
      <c r="IWO3" s="336"/>
      <c r="IWP3" s="88"/>
      <c r="IWQ3" s="88"/>
      <c r="IWR3" s="88"/>
      <c r="IWS3" s="88"/>
      <c r="IWT3" s="88"/>
      <c r="IWU3" s="336"/>
      <c r="IWV3" s="88"/>
      <c r="IWW3" s="88"/>
      <c r="IWX3" s="88"/>
      <c r="IWY3" s="88"/>
      <c r="IWZ3" s="88"/>
      <c r="IXA3" s="336"/>
      <c r="IXB3" s="88"/>
      <c r="IXC3" s="88"/>
      <c r="IXD3" s="88"/>
      <c r="IXE3" s="88"/>
      <c r="IXF3" s="88"/>
      <c r="IXG3" s="336"/>
      <c r="IXH3" s="88"/>
      <c r="IXI3" s="88"/>
      <c r="IXJ3" s="88"/>
      <c r="IXK3" s="88"/>
      <c r="IXL3" s="88"/>
      <c r="IXM3" s="336"/>
      <c r="IXN3" s="88"/>
      <c r="IXO3" s="88"/>
      <c r="IXP3" s="88"/>
      <c r="IXQ3" s="88"/>
      <c r="IXR3" s="88"/>
      <c r="IXS3" s="336"/>
      <c r="IXT3" s="88"/>
      <c r="IXU3" s="88"/>
      <c r="IXV3" s="88"/>
      <c r="IXW3" s="88"/>
      <c r="IXX3" s="88"/>
      <c r="IXY3" s="336"/>
      <c r="IXZ3" s="88"/>
      <c r="IYA3" s="88"/>
      <c r="IYB3" s="88"/>
      <c r="IYC3" s="88"/>
      <c r="IYD3" s="88"/>
      <c r="IYE3" s="336"/>
      <c r="IYF3" s="88"/>
      <c r="IYG3" s="88"/>
      <c r="IYH3" s="88"/>
      <c r="IYI3" s="88"/>
      <c r="IYJ3" s="88"/>
      <c r="IYK3" s="336"/>
      <c r="IYL3" s="88"/>
      <c r="IYM3" s="88"/>
      <c r="IYN3" s="88"/>
      <c r="IYO3" s="88"/>
      <c r="IYP3" s="88"/>
      <c r="IYQ3" s="336"/>
      <c r="IYR3" s="88"/>
      <c r="IYS3" s="88"/>
      <c r="IYT3" s="88"/>
      <c r="IYU3" s="88"/>
      <c r="IYV3" s="88"/>
      <c r="IYW3" s="336"/>
      <c r="IYX3" s="88"/>
      <c r="IYY3" s="88"/>
      <c r="IYZ3" s="88"/>
      <c r="IZA3" s="88"/>
      <c r="IZB3" s="88"/>
      <c r="IZC3" s="336"/>
      <c r="IZD3" s="88"/>
      <c r="IZE3" s="88"/>
      <c r="IZF3" s="88"/>
      <c r="IZG3" s="88"/>
      <c r="IZH3" s="88"/>
      <c r="IZI3" s="336"/>
      <c r="IZJ3" s="88"/>
      <c r="IZK3" s="88"/>
      <c r="IZL3" s="88"/>
      <c r="IZM3" s="88"/>
      <c r="IZN3" s="88"/>
      <c r="IZO3" s="336"/>
      <c r="IZP3" s="88"/>
      <c r="IZQ3" s="88"/>
      <c r="IZR3" s="88"/>
      <c r="IZS3" s="88"/>
      <c r="IZT3" s="88"/>
      <c r="IZU3" s="336"/>
      <c r="IZV3" s="88"/>
      <c r="IZW3" s="88"/>
      <c r="IZX3" s="88"/>
      <c r="IZY3" s="88"/>
      <c r="IZZ3" s="88"/>
      <c r="JAA3" s="336"/>
      <c r="JAB3" s="88"/>
      <c r="JAC3" s="88"/>
      <c r="JAD3" s="88"/>
      <c r="JAE3" s="88"/>
      <c r="JAF3" s="88"/>
      <c r="JAG3" s="336"/>
      <c r="JAH3" s="88"/>
      <c r="JAI3" s="88"/>
      <c r="JAJ3" s="88"/>
      <c r="JAK3" s="88"/>
      <c r="JAL3" s="88"/>
      <c r="JAM3" s="336"/>
      <c r="JAN3" s="88"/>
      <c r="JAO3" s="88"/>
      <c r="JAP3" s="88"/>
      <c r="JAQ3" s="88"/>
      <c r="JAR3" s="88"/>
      <c r="JAS3" s="336"/>
      <c r="JAT3" s="88"/>
      <c r="JAU3" s="88"/>
      <c r="JAV3" s="88"/>
      <c r="JAW3" s="88"/>
      <c r="JAX3" s="88"/>
      <c r="JAY3" s="336"/>
      <c r="JAZ3" s="88"/>
      <c r="JBA3" s="88"/>
      <c r="JBB3" s="88"/>
      <c r="JBC3" s="88"/>
      <c r="JBD3" s="88"/>
      <c r="JBE3" s="336"/>
      <c r="JBF3" s="88"/>
      <c r="JBG3" s="88"/>
      <c r="JBH3" s="88"/>
      <c r="JBI3" s="88"/>
      <c r="JBJ3" s="88"/>
      <c r="JBK3" s="336"/>
      <c r="JBL3" s="88"/>
      <c r="JBM3" s="88"/>
      <c r="JBN3" s="88"/>
      <c r="JBO3" s="88"/>
      <c r="JBP3" s="88"/>
      <c r="JBQ3" s="336"/>
      <c r="JBR3" s="88"/>
      <c r="JBS3" s="88"/>
      <c r="JBT3" s="88"/>
      <c r="JBU3" s="88"/>
      <c r="JBV3" s="88"/>
      <c r="JBW3" s="336"/>
      <c r="JBX3" s="88"/>
      <c r="JBY3" s="88"/>
      <c r="JBZ3" s="88"/>
      <c r="JCA3" s="88"/>
      <c r="JCB3" s="88"/>
      <c r="JCC3" s="336"/>
      <c r="JCD3" s="88"/>
      <c r="JCE3" s="88"/>
      <c r="JCF3" s="88"/>
      <c r="JCG3" s="88"/>
      <c r="JCH3" s="88"/>
      <c r="JCI3" s="336"/>
      <c r="JCJ3" s="88"/>
      <c r="JCK3" s="88"/>
      <c r="JCL3" s="88"/>
      <c r="JCM3" s="88"/>
      <c r="JCN3" s="88"/>
      <c r="JCO3" s="336"/>
      <c r="JCP3" s="88"/>
      <c r="JCQ3" s="88"/>
      <c r="JCR3" s="88"/>
      <c r="JCS3" s="88"/>
      <c r="JCT3" s="88"/>
      <c r="JCU3" s="336"/>
      <c r="JCV3" s="88"/>
      <c r="JCW3" s="88"/>
      <c r="JCX3" s="88"/>
      <c r="JCY3" s="88"/>
      <c r="JCZ3" s="88"/>
      <c r="JDA3" s="336"/>
      <c r="JDB3" s="88"/>
      <c r="JDC3" s="88"/>
      <c r="JDD3" s="88"/>
      <c r="JDE3" s="88"/>
      <c r="JDF3" s="88"/>
      <c r="JDG3" s="336"/>
      <c r="JDH3" s="88"/>
      <c r="JDI3" s="88"/>
      <c r="JDJ3" s="88"/>
      <c r="JDK3" s="88"/>
      <c r="JDL3" s="88"/>
      <c r="JDM3" s="336"/>
      <c r="JDN3" s="88"/>
      <c r="JDO3" s="88"/>
      <c r="JDP3" s="88"/>
      <c r="JDQ3" s="88"/>
      <c r="JDR3" s="88"/>
      <c r="JDS3" s="336"/>
      <c r="JDT3" s="88"/>
      <c r="JDU3" s="88"/>
      <c r="JDV3" s="88"/>
      <c r="JDW3" s="88"/>
      <c r="JDX3" s="88"/>
      <c r="JDY3" s="336"/>
      <c r="JDZ3" s="88"/>
      <c r="JEA3" s="88"/>
      <c r="JEB3" s="88"/>
      <c r="JEC3" s="88"/>
      <c r="JED3" s="88"/>
      <c r="JEE3" s="336"/>
      <c r="JEF3" s="88"/>
      <c r="JEG3" s="88"/>
      <c r="JEH3" s="88"/>
      <c r="JEI3" s="88"/>
      <c r="JEJ3" s="88"/>
      <c r="JEK3" s="336"/>
      <c r="JEL3" s="88"/>
      <c r="JEM3" s="88"/>
      <c r="JEN3" s="88"/>
      <c r="JEO3" s="88"/>
      <c r="JEP3" s="88"/>
      <c r="JEQ3" s="336"/>
      <c r="JER3" s="88"/>
      <c r="JES3" s="88"/>
      <c r="JET3" s="88"/>
      <c r="JEU3" s="88"/>
      <c r="JEV3" s="88"/>
      <c r="JEW3" s="336"/>
      <c r="JEX3" s="88"/>
      <c r="JEY3" s="88"/>
      <c r="JEZ3" s="88"/>
      <c r="JFA3" s="88"/>
      <c r="JFB3" s="88"/>
      <c r="JFC3" s="336"/>
      <c r="JFD3" s="88"/>
      <c r="JFE3" s="88"/>
      <c r="JFF3" s="88"/>
      <c r="JFG3" s="88"/>
      <c r="JFH3" s="88"/>
      <c r="JFI3" s="336"/>
      <c r="JFJ3" s="88"/>
      <c r="JFK3" s="88"/>
      <c r="JFL3" s="88"/>
      <c r="JFM3" s="88"/>
      <c r="JFN3" s="88"/>
      <c r="JFO3" s="336"/>
      <c r="JFP3" s="88"/>
      <c r="JFQ3" s="88"/>
      <c r="JFR3" s="88"/>
      <c r="JFS3" s="88"/>
      <c r="JFT3" s="88"/>
      <c r="JFU3" s="336"/>
      <c r="JFV3" s="88"/>
      <c r="JFW3" s="88"/>
      <c r="JFX3" s="88"/>
      <c r="JFY3" s="88"/>
      <c r="JFZ3" s="88"/>
      <c r="JGA3" s="336"/>
      <c r="JGB3" s="88"/>
      <c r="JGC3" s="88"/>
      <c r="JGD3" s="88"/>
      <c r="JGE3" s="88"/>
      <c r="JGF3" s="88"/>
      <c r="JGG3" s="336"/>
      <c r="JGH3" s="88"/>
      <c r="JGI3" s="88"/>
      <c r="JGJ3" s="88"/>
      <c r="JGK3" s="88"/>
      <c r="JGL3" s="88"/>
      <c r="JGM3" s="336"/>
      <c r="JGN3" s="88"/>
      <c r="JGO3" s="88"/>
      <c r="JGP3" s="88"/>
      <c r="JGQ3" s="88"/>
      <c r="JGR3" s="88"/>
      <c r="JGS3" s="336"/>
      <c r="JGT3" s="88"/>
      <c r="JGU3" s="88"/>
      <c r="JGV3" s="88"/>
      <c r="JGW3" s="88"/>
      <c r="JGX3" s="88"/>
      <c r="JGY3" s="336"/>
      <c r="JGZ3" s="88"/>
      <c r="JHA3" s="88"/>
      <c r="JHB3" s="88"/>
      <c r="JHC3" s="88"/>
      <c r="JHD3" s="88"/>
      <c r="JHE3" s="336"/>
      <c r="JHF3" s="88"/>
      <c r="JHG3" s="88"/>
      <c r="JHH3" s="88"/>
      <c r="JHI3" s="88"/>
      <c r="JHJ3" s="88"/>
      <c r="JHK3" s="336"/>
      <c r="JHL3" s="88"/>
      <c r="JHM3" s="88"/>
      <c r="JHN3" s="88"/>
      <c r="JHO3" s="88"/>
      <c r="JHP3" s="88"/>
      <c r="JHQ3" s="336"/>
      <c r="JHR3" s="88"/>
      <c r="JHS3" s="88"/>
      <c r="JHT3" s="88"/>
      <c r="JHU3" s="88"/>
      <c r="JHV3" s="88"/>
      <c r="JHW3" s="336"/>
      <c r="JHX3" s="88"/>
      <c r="JHY3" s="88"/>
      <c r="JHZ3" s="88"/>
      <c r="JIA3" s="88"/>
      <c r="JIB3" s="88"/>
      <c r="JIC3" s="336"/>
      <c r="JID3" s="88"/>
      <c r="JIE3" s="88"/>
      <c r="JIF3" s="88"/>
      <c r="JIG3" s="88"/>
      <c r="JIH3" s="88"/>
      <c r="JII3" s="336"/>
      <c r="JIJ3" s="88"/>
      <c r="JIK3" s="88"/>
      <c r="JIL3" s="88"/>
      <c r="JIM3" s="88"/>
      <c r="JIN3" s="88"/>
      <c r="JIO3" s="336"/>
      <c r="JIP3" s="88"/>
      <c r="JIQ3" s="88"/>
      <c r="JIR3" s="88"/>
      <c r="JIS3" s="88"/>
      <c r="JIT3" s="88"/>
      <c r="JIU3" s="336"/>
      <c r="JIV3" s="88"/>
      <c r="JIW3" s="88"/>
      <c r="JIX3" s="88"/>
      <c r="JIY3" s="88"/>
      <c r="JIZ3" s="88"/>
      <c r="JJA3" s="336"/>
      <c r="JJB3" s="88"/>
      <c r="JJC3" s="88"/>
      <c r="JJD3" s="88"/>
      <c r="JJE3" s="88"/>
      <c r="JJF3" s="88"/>
      <c r="JJG3" s="336"/>
      <c r="JJH3" s="88"/>
      <c r="JJI3" s="88"/>
      <c r="JJJ3" s="88"/>
      <c r="JJK3" s="88"/>
      <c r="JJL3" s="88"/>
      <c r="JJM3" s="336"/>
      <c r="JJN3" s="88"/>
      <c r="JJO3" s="88"/>
      <c r="JJP3" s="88"/>
      <c r="JJQ3" s="88"/>
      <c r="JJR3" s="88"/>
      <c r="JJS3" s="336"/>
      <c r="JJT3" s="88"/>
      <c r="JJU3" s="88"/>
      <c r="JJV3" s="88"/>
      <c r="JJW3" s="88"/>
      <c r="JJX3" s="88"/>
      <c r="JJY3" s="336"/>
      <c r="JJZ3" s="88"/>
      <c r="JKA3" s="88"/>
      <c r="JKB3" s="88"/>
      <c r="JKC3" s="88"/>
      <c r="JKD3" s="88"/>
      <c r="JKE3" s="336"/>
      <c r="JKF3" s="88"/>
      <c r="JKG3" s="88"/>
      <c r="JKH3" s="88"/>
      <c r="JKI3" s="88"/>
      <c r="JKJ3" s="88"/>
      <c r="JKK3" s="336"/>
      <c r="JKL3" s="88"/>
      <c r="JKM3" s="88"/>
      <c r="JKN3" s="88"/>
      <c r="JKO3" s="88"/>
      <c r="JKP3" s="88"/>
      <c r="JKQ3" s="336"/>
      <c r="JKR3" s="88"/>
      <c r="JKS3" s="88"/>
      <c r="JKT3" s="88"/>
      <c r="JKU3" s="88"/>
      <c r="JKV3" s="88"/>
      <c r="JKW3" s="336"/>
      <c r="JKX3" s="88"/>
      <c r="JKY3" s="88"/>
      <c r="JKZ3" s="88"/>
      <c r="JLA3" s="88"/>
      <c r="JLB3" s="88"/>
      <c r="JLC3" s="336"/>
      <c r="JLD3" s="88"/>
      <c r="JLE3" s="88"/>
      <c r="JLF3" s="88"/>
      <c r="JLG3" s="88"/>
      <c r="JLH3" s="88"/>
      <c r="JLI3" s="336"/>
      <c r="JLJ3" s="88"/>
      <c r="JLK3" s="88"/>
      <c r="JLL3" s="88"/>
      <c r="JLM3" s="88"/>
      <c r="JLN3" s="88"/>
      <c r="JLO3" s="336"/>
      <c r="JLP3" s="88"/>
      <c r="JLQ3" s="88"/>
      <c r="JLR3" s="88"/>
      <c r="JLS3" s="88"/>
      <c r="JLT3" s="88"/>
      <c r="JLU3" s="336"/>
      <c r="JLV3" s="88"/>
      <c r="JLW3" s="88"/>
      <c r="JLX3" s="88"/>
      <c r="JLY3" s="88"/>
      <c r="JLZ3" s="88"/>
      <c r="JMA3" s="336"/>
      <c r="JMB3" s="88"/>
      <c r="JMC3" s="88"/>
      <c r="JMD3" s="88"/>
      <c r="JME3" s="88"/>
      <c r="JMF3" s="88"/>
      <c r="JMG3" s="336"/>
      <c r="JMH3" s="88"/>
      <c r="JMI3" s="88"/>
      <c r="JMJ3" s="88"/>
      <c r="JMK3" s="88"/>
      <c r="JML3" s="88"/>
      <c r="JMM3" s="336"/>
      <c r="JMN3" s="88"/>
      <c r="JMO3" s="88"/>
      <c r="JMP3" s="88"/>
      <c r="JMQ3" s="88"/>
      <c r="JMR3" s="88"/>
      <c r="JMS3" s="336"/>
      <c r="JMT3" s="88"/>
      <c r="JMU3" s="88"/>
      <c r="JMV3" s="88"/>
      <c r="JMW3" s="88"/>
      <c r="JMX3" s="88"/>
      <c r="JMY3" s="336"/>
      <c r="JMZ3" s="88"/>
      <c r="JNA3" s="88"/>
      <c r="JNB3" s="88"/>
      <c r="JNC3" s="88"/>
      <c r="JND3" s="88"/>
      <c r="JNE3" s="336"/>
      <c r="JNF3" s="88"/>
      <c r="JNG3" s="88"/>
      <c r="JNH3" s="88"/>
      <c r="JNI3" s="88"/>
      <c r="JNJ3" s="88"/>
      <c r="JNK3" s="336"/>
      <c r="JNL3" s="88"/>
      <c r="JNM3" s="88"/>
      <c r="JNN3" s="88"/>
      <c r="JNO3" s="88"/>
      <c r="JNP3" s="88"/>
      <c r="JNQ3" s="336"/>
      <c r="JNR3" s="88"/>
      <c r="JNS3" s="88"/>
      <c r="JNT3" s="88"/>
      <c r="JNU3" s="88"/>
      <c r="JNV3" s="88"/>
      <c r="JNW3" s="336"/>
      <c r="JNX3" s="88"/>
      <c r="JNY3" s="88"/>
      <c r="JNZ3" s="88"/>
      <c r="JOA3" s="88"/>
      <c r="JOB3" s="88"/>
      <c r="JOC3" s="336"/>
      <c r="JOD3" s="88"/>
      <c r="JOE3" s="88"/>
      <c r="JOF3" s="88"/>
      <c r="JOG3" s="88"/>
      <c r="JOH3" s="88"/>
      <c r="JOI3" s="336"/>
      <c r="JOJ3" s="88"/>
      <c r="JOK3" s="88"/>
      <c r="JOL3" s="88"/>
      <c r="JOM3" s="88"/>
      <c r="JON3" s="88"/>
      <c r="JOO3" s="336"/>
      <c r="JOP3" s="88"/>
      <c r="JOQ3" s="88"/>
      <c r="JOR3" s="88"/>
      <c r="JOS3" s="88"/>
      <c r="JOT3" s="88"/>
      <c r="JOU3" s="336"/>
      <c r="JOV3" s="88"/>
      <c r="JOW3" s="88"/>
      <c r="JOX3" s="88"/>
      <c r="JOY3" s="88"/>
      <c r="JOZ3" s="88"/>
      <c r="JPA3" s="336"/>
      <c r="JPB3" s="88"/>
      <c r="JPC3" s="88"/>
      <c r="JPD3" s="88"/>
      <c r="JPE3" s="88"/>
      <c r="JPF3" s="88"/>
      <c r="JPG3" s="336"/>
      <c r="JPH3" s="88"/>
      <c r="JPI3" s="88"/>
      <c r="JPJ3" s="88"/>
      <c r="JPK3" s="88"/>
      <c r="JPL3" s="88"/>
      <c r="JPM3" s="336"/>
      <c r="JPN3" s="88"/>
      <c r="JPO3" s="88"/>
      <c r="JPP3" s="88"/>
      <c r="JPQ3" s="88"/>
      <c r="JPR3" s="88"/>
      <c r="JPS3" s="336"/>
      <c r="JPT3" s="88"/>
      <c r="JPU3" s="88"/>
      <c r="JPV3" s="88"/>
      <c r="JPW3" s="88"/>
      <c r="JPX3" s="88"/>
      <c r="JPY3" s="336"/>
      <c r="JPZ3" s="88"/>
      <c r="JQA3" s="88"/>
      <c r="JQB3" s="88"/>
      <c r="JQC3" s="88"/>
      <c r="JQD3" s="88"/>
      <c r="JQE3" s="336"/>
      <c r="JQF3" s="88"/>
      <c r="JQG3" s="88"/>
      <c r="JQH3" s="88"/>
      <c r="JQI3" s="88"/>
      <c r="JQJ3" s="88"/>
      <c r="JQK3" s="336"/>
      <c r="JQL3" s="88"/>
      <c r="JQM3" s="88"/>
      <c r="JQN3" s="88"/>
      <c r="JQO3" s="88"/>
      <c r="JQP3" s="88"/>
      <c r="JQQ3" s="336"/>
      <c r="JQR3" s="88"/>
      <c r="JQS3" s="88"/>
      <c r="JQT3" s="88"/>
      <c r="JQU3" s="88"/>
      <c r="JQV3" s="88"/>
      <c r="JQW3" s="336"/>
      <c r="JQX3" s="88"/>
      <c r="JQY3" s="88"/>
      <c r="JQZ3" s="88"/>
      <c r="JRA3" s="88"/>
      <c r="JRB3" s="88"/>
      <c r="JRC3" s="336"/>
      <c r="JRD3" s="88"/>
      <c r="JRE3" s="88"/>
      <c r="JRF3" s="88"/>
      <c r="JRG3" s="88"/>
      <c r="JRH3" s="88"/>
      <c r="JRI3" s="336"/>
      <c r="JRJ3" s="88"/>
      <c r="JRK3" s="88"/>
      <c r="JRL3" s="88"/>
      <c r="JRM3" s="88"/>
      <c r="JRN3" s="88"/>
      <c r="JRO3" s="336"/>
      <c r="JRP3" s="88"/>
      <c r="JRQ3" s="88"/>
      <c r="JRR3" s="88"/>
      <c r="JRS3" s="88"/>
      <c r="JRT3" s="88"/>
      <c r="JRU3" s="336"/>
      <c r="JRV3" s="88"/>
      <c r="JRW3" s="88"/>
      <c r="JRX3" s="88"/>
      <c r="JRY3" s="88"/>
      <c r="JRZ3" s="88"/>
      <c r="JSA3" s="336"/>
      <c r="JSB3" s="88"/>
      <c r="JSC3" s="88"/>
      <c r="JSD3" s="88"/>
      <c r="JSE3" s="88"/>
      <c r="JSF3" s="88"/>
      <c r="JSG3" s="336"/>
      <c r="JSH3" s="88"/>
      <c r="JSI3" s="88"/>
      <c r="JSJ3" s="88"/>
      <c r="JSK3" s="88"/>
      <c r="JSL3" s="88"/>
      <c r="JSM3" s="336"/>
      <c r="JSN3" s="88"/>
      <c r="JSO3" s="88"/>
      <c r="JSP3" s="88"/>
      <c r="JSQ3" s="88"/>
      <c r="JSR3" s="88"/>
      <c r="JSS3" s="336"/>
      <c r="JST3" s="88"/>
      <c r="JSU3" s="88"/>
      <c r="JSV3" s="88"/>
      <c r="JSW3" s="88"/>
      <c r="JSX3" s="88"/>
      <c r="JSY3" s="336"/>
      <c r="JSZ3" s="88"/>
      <c r="JTA3" s="88"/>
      <c r="JTB3" s="88"/>
      <c r="JTC3" s="88"/>
      <c r="JTD3" s="88"/>
      <c r="JTE3" s="336"/>
      <c r="JTF3" s="88"/>
      <c r="JTG3" s="88"/>
      <c r="JTH3" s="88"/>
      <c r="JTI3" s="88"/>
      <c r="JTJ3" s="88"/>
      <c r="JTK3" s="336"/>
      <c r="JTL3" s="88"/>
      <c r="JTM3" s="88"/>
      <c r="JTN3" s="88"/>
      <c r="JTO3" s="88"/>
      <c r="JTP3" s="88"/>
      <c r="JTQ3" s="336"/>
      <c r="JTR3" s="88"/>
      <c r="JTS3" s="88"/>
      <c r="JTT3" s="88"/>
      <c r="JTU3" s="88"/>
      <c r="JTV3" s="88"/>
      <c r="JTW3" s="336"/>
      <c r="JTX3" s="88"/>
      <c r="JTY3" s="88"/>
      <c r="JTZ3" s="88"/>
      <c r="JUA3" s="88"/>
      <c r="JUB3" s="88"/>
      <c r="JUC3" s="336"/>
      <c r="JUD3" s="88"/>
      <c r="JUE3" s="88"/>
      <c r="JUF3" s="88"/>
      <c r="JUG3" s="88"/>
      <c r="JUH3" s="88"/>
      <c r="JUI3" s="336"/>
      <c r="JUJ3" s="88"/>
      <c r="JUK3" s="88"/>
      <c r="JUL3" s="88"/>
      <c r="JUM3" s="88"/>
      <c r="JUN3" s="88"/>
      <c r="JUO3" s="336"/>
      <c r="JUP3" s="88"/>
      <c r="JUQ3" s="88"/>
      <c r="JUR3" s="88"/>
      <c r="JUS3" s="88"/>
      <c r="JUT3" s="88"/>
      <c r="JUU3" s="336"/>
      <c r="JUV3" s="88"/>
      <c r="JUW3" s="88"/>
      <c r="JUX3" s="88"/>
      <c r="JUY3" s="88"/>
      <c r="JUZ3" s="88"/>
      <c r="JVA3" s="336"/>
      <c r="JVB3" s="88"/>
      <c r="JVC3" s="88"/>
      <c r="JVD3" s="88"/>
      <c r="JVE3" s="88"/>
      <c r="JVF3" s="88"/>
      <c r="JVG3" s="336"/>
      <c r="JVH3" s="88"/>
      <c r="JVI3" s="88"/>
      <c r="JVJ3" s="88"/>
      <c r="JVK3" s="88"/>
      <c r="JVL3" s="88"/>
      <c r="JVM3" s="336"/>
      <c r="JVN3" s="88"/>
      <c r="JVO3" s="88"/>
      <c r="JVP3" s="88"/>
      <c r="JVQ3" s="88"/>
      <c r="JVR3" s="88"/>
      <c r="JVS3" s="336"/>
      <c r="JVT3" s="88"/>
      <c r="JVU3" s="88"/>
      <c r="JVV3" s="88"/>
      <c r="JVW3" s="88"/>
      <c r="JVX3" s="88"/>
      <c r="JVY3" s="336"/>
      <c r="JVZ3" s="88"/>
      <c r="JWA3" s="88"/>
      <c r="JWB3" s="88"/>
      <c r="JWC3" s="88"/>
      <c r="JWD3" s="88"/>
      <c r="JWE3" s="336"/>
      <c r="JWF3" s="88"/>
      <c r="JWG3" s="88"/>
      <c r="JWH3" s="88"/>
      <c r="JWI3" s="88"/>
      <c r="JWJ3" s="88"/>
      <c r="JWK3" s="336"/>
      <c r="JWL3" s="88"/>
      <c r="JWM3" s="88"/>
      <c r="JWN3" s="88"/>
      <c r="JWO3" s="88"/>
      <c r="JWP3" s="88"/>
      <c r="JWQ3" s="336"/>
      <c r="JWR3" s="88"/>
      <c r="JWS3" s="88"/>
      <c r="JWT3" s="88"/>
      <c r="JWU3" s="88"/>
      <c r="JWV3" s="88"/>
      <c r="JWW3" s="336"/>
      <c r="JWX3" s="88"/>
      <c r="JWY3" s="88"/>
      <c r="JWZ3" s="88"/>
      <c r="JXA3" s="88"/>
      <c r="JXB3" s="88"/>
      <c r="JXC3" s="336"/>
      <c r="JXD3" s="88"/>
      <c r="JXE3" s="88"/>
      <c r="JXF3" s="88"/>
      <c r="JXG3" s="88"/>
      <c r="JXH3" s="88"/>
      <c r="JXI3" s="336"/>
      <c r="JXJ3" s="88"/>
      <c r="JXK3" s="88"/>
      <c r="JXL3" s="88"/>
      <c r="JXM3" s="88"/>
      <c r="JXN3" s="88"/>
      <c r="JXO3" s="336"/>
      <c r="JXP3" s="88"/>
      <c r="JXQ3" s="88"/>
      <c r="JXR3" s="88"/>
      <c r="JXS3" s="88"/>
      <c r="JXT3" s="88"/>
      <c r="JXU3" s="336"/>
      <c r="JXV3" s="88"/>
      <c r="JXW3" s="88"/>
      <c r="JXX3" s="88"/>
      <c r="JXY3" s="88"/>
      <c r="JXZ3" s="88"/>
      <c r="JYA3" s="336"/>
      <c r="JYB3" s="88"/>
      <c r="JYC3" s="88"/>
      <c r="JYD3" s="88"/>
      <c r="JYE3" s="88"/>
      <c r="JYF3" s="88"/>
      <c r="JYG3" s="336"/>
      <c r="JYH3" s="88"/>
      <c r="JYI3" s="88"/>
      <c r="JYJ3" s="88"/>
      <c r="JYK3" s="88"/>
      <c r="JYL3" s="88"/>
      <c r="JYM3" s="336"/>
      <c r="JYN3" s="88"/>
      <c r="JYO3" s="88"/>
      <c r="JYP3" s="88"/>
      <c r="JYQ3" s="88"/>
      <c r="JYR3" s="88"/>
      <c r="JYS3" s="336"/>
      <c r="JYT3" s="88"/>
      <c r="JYU3" s="88"/>
      <c r="JYV3" s="88"/>
      <c r="JYW3" s="88"/>
      <c r="JYX3" s="88"/>
      <c r="JYY3" s="336"/>
      <c r="JYZ3" s="88"/>
      <c r="JZA3" s="88"/>
      <c r="JZB3" s="88"/>
      <c r="JZC3" s="88"/>
      <c r="JZD3" s="88"/>
      <c r="JZE3" s="336"/>
      <c r="JZF3" s="88"/>
      <c r="JZG3" s="88"/>
      <c r="JZH3" s="88"/>
      <c r="JZI3" s="88"/>
      <c r="JZJ3" s="88"/>
      <c r="JZK3" s="336"/>
      <c r="JZL3" s="88"/>
      <c r="JZM3" s="88"/>
      <c r="JZN3" s="88"/>
      <c r="JZO3" s="88"/>
      <c r="JZP3" s="88"/>
      <c r="JZQ3" s="336"/>
      <c r="JZR3" s="88"/>
      <c r="JZS3" s="88"/>
      <c r="JZT3" s="88"/>
      <c r="JZU3" s="88"/>
      <c r="JZV3" s="88"/>
      <c r="JZW3" s="336"/>
      <c r="JZX3" s="88"/>
      <c r="JZY3" s="88"/>
      <c r="JZZ3" s="88"/>
      <c r="KAA3" s="88"/>
      <c r="KAB3" s="88"/>
      <c r="KAC3" s="336"/>
      <c r="KAD3" s="88"/>
      <c r="KAE3" s="88"/>
      <c r="KAF3" s="88"/>
      <c r="KAG3" s="88"/>
      <c r="KAH3" s="88"/>
      <c r="KAI3" s="336"/>
      <c r="KAJ3" s="88"/>
      <c r="KAK3" s="88"/>
      <c r="KAL3" s="88"/>
      <c r="KAM3" s="88"/>
      <c r="KAN3" s="88"/>
      <c r="KAO3" s="336"/>
      <c r="KAP3" s="88"/>
      <c r="KAQ3" s="88"/>
      <c r="KAR3" s="88"/>
      <c r="KAS3" s="88"/>
      <c r="KAT3" s="88"/>
      <c r="KAU3" s="336"/>
      <c r="KAV3" s="88"/>
      <c r="KAW3" s="88"/>
      <c r="KAX3" s="88"/>
      <c r="KAY3" s="88"/>
      <c r="KAZ3" s="88"/>
      <c r="KBA3" s="336"/>
      <c r="KBB3" s="88"/>
      <c r="KBC3" s="88"/>
      <c r="KBD3" s="88"/>
      <c r="KBE3" s="88"/>
      <c r="KBF3" s="88"/>
      <c r="KBG3" s="336"/>
      <c r="KBH3" s="88"/>
      <c r="KBI3" s="88"/>
      <c r="KBJ3" s="88"/>
      <c r="KBK3" s="88"/>
      <c r="KBL3" s="88"/>
      <c r="KBM3" s="336"/>
      <c r="KBN3" s="88"/>
      <c r="KBO3" s="88"/>
      <c r="KBP3" s="88"/>
      <c r="KBQ3" s="88"/>
      <c r="KBR3" s="88"/>
      <c r="KBS3" s="336"/>
      <c r="KBT3" s="88"/>
      <c r="KBU3" s="88"/>
      <c r="KBV3" s="88"/>
      <c r="KBW3" s="88"/>
      <c r="KBX3" s="88"/>
      <c r="KBY3" s="336"/>
      <c r="KBZ3" s="88"/>
      <c r="KCA3" s="88"/>
      <c r="KCB3" s="88"/>
      <c r="KCC3" s="88"/>
      <c r="KCD3" s="88"/>
      <c r="KCE3" s="336"/>
      <c r="KCF3" s="88"/>
      <c r="KCG3" s="88"/>
      <c r="KCH3" s="88"/>
      <c r="KCI3" s="88"/>
      <c r="KCJ3" s="88"/>
      <c r="KCK3" s="336"/>
      <c r="KCL3" s="88"/>
      <c r="KCM3" s="88"/>
      <c r="KCN3" s="88"/>
      <c r="KCO3" s="88"/>
      <c r="KCP3" s="88"/>
      <c r="KCQ3" s="336"/>
      <c r="KCR3" s="88"/>
      <c r="KCS3" s="88"/>
      <c r="KCT3" s="88"/>
      <c r="KCU3" s="88"/>
      <c r="KCV3" s="88"/>
      <c r="KCW3" s="336"/>
      <c r="KCX3" s="88"/>
      <c r="KCY3" s="88"/>
      <c r="KCZ3" s="88"/>
      <c r="KDA3" s="88"/>
      <c r="KDB3" s="88"/>
      <c r="KDC3" s="336"/>
      <c r="KDD3" s="88"/>
      <c r="KDE3" s="88"/>
      <c r="KDF3" s="88"/>
      <c r="KDG3" s="88"/>
      <c r="KDH3" s="88"/>
      <c r="KDI3" s="336"/>
      <c r="KDJ3" s="88"/>
      <c r="KDK3" s="88"/>
      <c r="KDL3" s="88"/>
      <c r="KDM3" s="88"/>
      <c r="KDN3" s="88"/>
      <c r="KDO3" s="336"/>
      <c r="KDP3" s="88"/>
      <c r="KDQ3" s="88"/>
      <c r="KDR3" s="88"/>
      <c r="KDS3" s="88"/>
      <c r="KDT3" s="88"/>
      <c r="KDU3" s="336"/>
      <c r="KDV3" s="88"/>
      <c r="KDW3" s="88"/>
      <c r="KDX3" s="88"/>
      <c r="KDY3" s="88"/>
      <c r="KDZ3" s="88"/>
      <c r="KEA3" s="336"/>
      <c r="KEB3" s="88"/>
      <c r="KEC3" s="88"/>
      <c r="KED3" s="88"/>
      <c r="KEE3" s="88"/>
      <c r="KEF3" s="88"/>
      <c r="KEG3" s="336"/>
      <c r="KEH3" s="88"/>
      <c r="KEI3" s="88"/>
      <c r="KEJ3" s="88"/>
      <c r="KEK3" s="88"/>
      <c r="KEL3" s="88"/>
      <c r="KEM3" s="336"/>
      <c r="KEN3" s="88"/>
      <c r="KEO3" s="88"/>
      <c r="KEP3" s="88"/>
      <c r="KEQ3" s="88"/>
      <c r="KER3" s="88"/>
      <c r="KES3" s="336"/>
      <c r="KET3" s="88"/>
      <c r="KEU3" s="88"/>
      <c r="KEV3" s="88"/>
      <c r="KEW3" s="88"/>
      <c r="KEX3" s="88"/>
      <c r="KEY3" s="336"/>
      <c r="KEZ3" s="88"/>
      <c r="KFA3" s="88"/>
      <c r="KFB3" s="88"/>
      <c r="KFC3" s="88"/>
      <c r="KFD3" s="88"/>
      <c r="KFE3" s="336"/>
      <c r="KFF3" s="88"/>
      <c r="KFG3" s="88"/>
      <c r="KFH3" s="88"/>
      <c r="KFI3" s="88"/>
      <c r="KFJ3" s="88"/>
      <c r="KFK3" s="336"/>
      <c r="KFL3" s="88"/>
      <c r="KFM3" s="88"/>
      <c r="KFN3" s="88"/>
      <c r="KFO3" s="88"/>
      <c r="KFP3" s="88"/>
      <c r="KFQ3" s="336"/>
      <c r="KFR3" s="88"/>
      <c r="KFS3" s="88"/>
      <c r="KFT3" s="88"/>
      <c r="KFU3" s="88"/>
      <c r="KFV3" s="88"/>
      <c r="KFW3" s="336"/>
      <c r="KFX3" s="88"/>
      <c r="KFY3" s="88"/>
      <c r="KFZ3" s="88"/>
      <c r="KGA3" s="88"/>
      <c r="KGB3" s="88"/>
      <c r="KGC3" s="336"/>
      <c r="KGD3" s="88"/>
      <c r="KGE3" s="88"/>
      <c r="KGF3" s="88"/>
      <c r="KGG3" s="88"/>
      <c r="KGH3" s="88"/>
      <c r="KGI3" s="336"/>
      <c r="KGJ3" s="88"/>
      <c r="KGK3" s="88"/>
      <c r="KGL3" s="88"/>
      <c r="KGM3" s="88"/>
      <c r="KGN3" s="88"/>
      <c r="KGO3" s="336"/>
      <c r="KGP3" s="88"/>
      <c r="KGQ3" s="88"/>
      <c r="KGR3" s="88"/>
      <c r="KGS3" s="88"/>
      <c r="KGT3" s="88"/>
      <c r="KGU3" s="336"/>
      <c r="KGV3" s="88"/>
      <c r="KGW3" s="88"/>
      <c r="KGX3" s="88"/>
      <c r="KGY3" s="88"/>
      <c r="KGZ3" s="88"/>
      <c r="KHA3" s="336"/>
      <c r="KHB3" s="88"/>
      <c r="KHC3" s="88"/>
      <c r="KHD3" s="88"/>
      <c r="KHE3" s="88"/>
      <c r="KHF3" s="88"/>
      <c r="KHG3" s="336"/>
      <c r="KHH3" s="88"/>
      <c r="KHI3" s="88"/>
      <c r="KHJ3" s="88"/>
      <c r="KHK3" s="88"/>
      <c r="KHL3" s="88"/>
      <c r="KHM3" s="336"/>
      <c r="KHN3" s="88"/>
      <c r="KHO3" s="88"/>
      <c r="KHP3" s="88"/>
      <c r="KHQ3" s="88"/>
      <c r="KHR3" s="88"/>
      <c r="KHS3" s="336"/>
      <c r="KHT3" s="88"/>
      <c r="KHU3" s="88"/>
      <c r="KHV3" s="88"/>
      <c r="KHW3" s="88"/>
      <c r="KHX3" s="88"/>
      <c r="KHY3" s="336"/>
      <c r="KHZ3" s="88"/>
      <c r="KIA3" s="88"/>
      <c r="KIB3" s="88"/>
      <c r="KIC3" s="88"/>
      <c r="KID3" s="88"/>
      <c r="KIE3" s="336"/>
      <c r="KIF3" s="88"/>
      <c r="KIG3" s="88"/>
      <c r="KIH3" s="88"/>
      <c r="KII3" s="88"/>
      <c r="KIJ3" s="88"/>
      <c r="KIK3" s="336"/>
      <c r="KIL3" s="88"/>
      <c r="KIM3" s="88"/>
      <c r="KIN3" s="88"/>
      <c r="KIO3" s="88"/>
      <c r="KIP3" s="88"/>
      <c r="KIQ3" s="336"/>
      <c r="KIR3" s="88"/>
      <c r="KIS3" s="88"/>
      <c r="KIT3" s="88"/>
      <c r="KIU3" s="88"/>
      <c r="KIV3" s="88"/>
      <c r="KIW3" s="336"/>
      <c r="KIX3" s="88"/>
      <c r="KIY3" s="88"/>
      <c r="KIZ3" s="88"/>
      <c r="KJA3" s="88"/>
      <c r="KJB3" s="88"/>
      <c r="KJC3" s="336"/>
      <c r="KJD3" s="88"/>
      <c r="KJE3" s="88"/>
      <c r="KJF3" s="88"/>
      <c r="KJG3" s="88"/>
      <c r="KJH3" s="88"/>
      <c r="KJI3" s="336"/>
      <c r="KJJ3" s="88"/>
      <c r="KJK3" s="88"/>
      <c r="KJL3" s="88"/>
      <c r="KJM3" s="88"/>
      <c r="KJN3" s="88"/>
      <c r="KJO3" s="336"/>
      <c r="KJP3" s="88"/>
      <c r="KJQ3" s="88"/>
      <c r="KJR3" s="88"/>
      <c r="KJS3" s="88"/>
      <c r="KJT3" s="88"/>
      <c r="KJU3" s="336"/>
      <c r="KJV3" s="88"/>
      <c r="KJW3" s="88"/>
      <c r="KJX3" s="88"/>
      <c r="KJY3" s="88"/>
      <c r="KJZ3" s="88"/>
      <c r="KKA3" s="336"/>
      <c r="KKB3" s="88"/>
      <c r="KKC3" s="88"/>
      <c r="KKD3" s="88"/>
      <c r="KKE3" s="88"/>
      <c r="KKF3" s="88"/>
      <c r="KKG3" s="336"/>
      <c r="KKH3" s="88"/>
      <c r="KKI3" s="88"/>
      <c r="KKJ3" s="88"/>
      <c r="KKK3" s="88"/>
      <c r="KKL3" s="88"/>
      <c r="KKM3" s="336"/>
      <c r="KKN3" s="88"/>
      <c r="KKO3" s="88"/>
      <c r="KKP3" s="88"/>
      <c r="KKQ3" s="88"/>
      <c r="KKR3" s="88"/>
      <c r="KKS3" s="336"/>
      <c r="KKT3" s="88"/>
      <c r="KKU3" s="88"/>
      <c r="KKV3" s="88"/>
      <c r="KKW3" s="88"/>
      <c r="KKX3" s="88"/>
      <c r="KKY3" s="336"/>
      <c r="KKZ3" s="88"/>
      <c r="KLA3" s="88"/>
      <c r="KLB3" s="88"/>
      <c r="KLC3" s="88"/>
      <c r="KLD3" s="88"/>
      <c r="KLE3" s="336"/>
      <c r="KLF3" s="88"/>
      <c r="KLG3" s="88"/>
      <c r="KLH3" s="88"/>
      <c r="KLI3" s="88"/>
      <c r="KLJ3" s="88"/>
      <c r="KLK3" s="336"/>
      <c r="KLL3" s="88"/>
      <c r="KLM3" s="88"/>
      <c r="KLN3" s="88"/>
      <c r="KLO3" s="88"/>
      <c r="KLP3" s="88"/>
      <c r="KLQ3" s="336"/>
      <c r="KLR3" s="88"/>
      <c r="KLS3" s="88"/>
      <c r="KLT3" s="88"/>
      <c r="KLU3" s="88"/>
      <c r="KLV3" s="88"/>
      <c r="KLW3" s="336"/>
      <c r="KLX3" s="88"/>
      <c r="KLY3" s="88"/>
      <c r="KLZ3" s="88"/>
      <c r="KMA3" s="88"/>
      <c r="KMB3" s="88"/>
      <c r="KMC3" s="336"/>
      <c r="KMD3" s="88"/>
      <c r="KME3" s="88"/>
      <c r="KMF3" s="88"/>
      <c r="KMG3" s="88"/>
      <c r="KMH3" s="88"/>
      <c r="KMI3" s="336"/>
      <c r="KMJ3" s="88"/>
      <c r="KMK3" s="88"/>
      <c r="KML3" s="88"/>
      <c r="KMM3" s="88"/>
      <c r="KMN3" s="88"/>
      <c r="KMO3" s="336"/>
      <c r="KMP3" s="88"/>
      <c r="KMQ3" s="88"/>
      <c r="KMR3" s="88"/>
      <c r="KMS3" s="88"/>
      <c r="KMT3" s="88"/>
      <c r="KMU3" s="336"/>
      <c r="KMV3" s="88"/>
      <c r="KMW3" s="88"/>
      <c r="KMX3" s="88"/>
      <c r="KMY3" s="88"/>
      <c r="KMZ3" s="88"/>
      <c r="KNA3" s="336"/>
      <c r="KNB3" s="88"/>
      <c r="KNC3" s="88"/>
      <c r="KND3" s="88"/>
      <c r="KNE3" s="88"/>
      <c r="KNF3" s="88"/>
      <c r="KNG3" s="336"/>
      <c r="KNH3" s="88"/>
      <c r="KNI3" s="88"/>
      <c r="KNJ3" s="88"/>
      <c r="KNK3" s="88"/>
      <c r="KNL3" s="88"/>
      <c r="KNM3" s="336"/>
      <c r="KNN3" s="88"/>
      <c r="KNO3" s="88"/>
      <c r="KNP3" s="88"/>
      <c r="KNQ3" s="88"/>
      <c r="KNR3" s="88"/>
      <c r="KNS3" s="336"/>
      <c r="KNT3" s="88"/>
      <c r="KNU3" s="88"/>
      <c r="KNV3" s="88"/>
      <c r="KNW3" s="88"/>
      <c r="KNX3" s="88"/>
      <c r="KNY3" s="336"/>
      <c r="KNZ3" s="88"/>
      <c r="KOA3" s="88"/>
      <c r="KOB3" s="88"/>
      <c r="KOC3" s="88"/>
      <c r="KOD3" s="88"/>
      <c r="KOE3" s="336"/>
      <c r="KOF3" s="88"/>
      <c r="KOG3" s="88"/>
      <c r="KOH3" s="88"/>
      <c r="KOI3" s="88"/>
      <c r="KOJ3" s="88"/>
      <c r="KOK3" s="336"/>
      <c r="KOL3" s="88"/>
      <c r="KOM3" s="88"/>
      <c r="KON3" s="88"/>
      <c r="KOO3" s="88"/>
      <c r="KOP3" s="88"/>
      <c r="KOQ3" s="336"/>
      <c r="KOR3" s="88"/>
      <c r="KOS3" s="88"/>
      <c r="KOT3" s="88"/>
      <c r="KOU3" s="88"/>
      <c r="KOV3" s="88"/>
      <c r="KOW3" s="336"/>
      <c r="KOX3" s="88"/>
      <c r="KOY3" s="88"/>
      <c r="KOZ3" s="88"/>
      <c r="KPA3" s="88"/>
      <c r="KPB3" s="88"/>
      <c r="KPC3" s="336"/>
      <c r="KPD3" s="88"/>
      <c r="KPE3" s="88"/>
      <c r="KPF3" s="88"/>
      <c r="KPG3" s="88"/>
      <c r="KPH3" s="88"/>
      <c r="KPI3" s="336"/>
      <c r="KPJ3" s="88"/>
      <c r="KPK3" s="88"/>
      <c r="KPL3" s="88"/>
      <c r="KPM3" s="88"/>
      <c r="KPN3" s="88"/>
      <c r="KPO3" s="336"/>
      <c r="KPP3" s="88"/>
      <c r="KPQ3" s="88"/>
      <c r="KPR3" s="88"/>
      <c r="KPS3" s="88"/>
      <c r="KPT3" s="88"/>
      <c r="KPU3" s="336"/>
      <c r="KPV3" s="88"/>
      <c r="KPW3" s="88"/>
      <c r="KPX3" s="88"/>
      <c r="KPY3" s="88"/>
      <c r="KPZ3" s="88"/>
      <c r="KQA3" s="336"/>
      <c r="KQB3" s="88"/>
      <c r="KQC3" s="88"/>
      <c r="KQD3" s="88"/>
      <c r="KQE3" s="88"/>
      <c r="KQF3" s="88"/>
      <c r="KQG3" s="336"/>
      <c r="KQH3" s="88"/>
      <c r="KQI3" s="88"/>
      <c r="KQJ3" s="88"/>
      <c r="KQK3" s="88"/>
      <c r="KQL3" s="88"/>
      <c r="KQM3" s="336"/>
      <c r="KQN3" s="88"/>
      <c r="KQO3" s="88"/>
      <c r="KQP3" s="88"/>
      <c r="KQQ3" s="88"/>
      <c r="KQR3" s="88"/>
      <c r="KQS3" s="336"/>
      <c r="KQT3" s="88"/>
      <c r="KQU3" s="88"/>
      <c r="KQV3" s="88"/>
      <c r="KQW3" s="88"/>
      <c r="KQX3" s="88"/>
      <c r="KQY3" s="336"/>
      <c r="KQZ3" s="88"/>
      <c r="KRA3" s="88"/>
      <c r="KRB3" s="88"/>
      <c r="KRC3" s="88"/>
      <c r="KRD3" s="88"/>
      <c r="KRE3" s="336"/>
      <c r="KRF3" s="88"/>
      <c r="KRG3" s="88"/>
      <c r="KRH3" s="88"/>
      <c r="KRI3" s="88"/>
      <c r="KRJ3" s="88"/>
      <c r="KRK3" s="336"/>
      <c r="KRL3" s="88"/>
      <c r="KRM3" s="88"/>
      <c r="KRN3" s="88"/>
      <c r="KRO3" s="88"/>
      <c r="KRP3" s="88"/>
      <c r="KRQ3" s="336"/>
      <c r="KRR3" s="88"/>
      <c r="KRS3" s="88"/>
      <c r="KRT3" s="88"/>
      <c r="KRU3" s="88"/>
      <c r="KRV3" s="88"/>
      <c r="KRW3" s="336"/>
      <c r="KRX3" s="88"/>
      <c r="KRY3" s="88"/>
      <c r="KRZ3" s="88"/>
      <c r="KSA3" s="88"/>
      <c r="KSB3" s="88"/>
      <c r="KSC3" s="336"/>
      <c r="KSD3" s="88"/>
      <c r="KSE3" s="88"/>
      <c r="KSF3" s="88"/>
      <c r="KSG3" s="88"/>
      <c r="KSH3" s="88"/>
      <c r="KSI3" s="336"/>
      <c r="KSJ3" s="88"/>
      <c r="KSK3" s="88"/>
      <c r="KSL3" s="88"/>
      <c r="KSM3" s="88"/>
      <c r="KSN3" s="88"/>
      <c r="KSO3" s="336"/>
      <c r="KSP3" s="88"/>
      <c r="KSQ3" s="88"/>
      <c r="KSR3" s="88"/>
      <c r="KSS3" s="88"/>
      <c r="KST3" s="88"/>
      <c r="KSU3" s="336"/>
      <c r="KSV3" s="88"/>
      <c r="KSW3" s="88"/>
      <c r="KSX3" s="88"/>
      <c r="KSY3" s="88"/>
      <c r="KSZ3" s="88"/>
      <c r="KTA3" s="336"/>
      <c r="KTB3" s="88"/>
      <c r="KTC3" s="88"/>
      <c r="KTD3" s="88"/>
      <c r="KTE3" s="88"/>
      <c r="KTF3" s="88"/>
      <c r="KTG3" s="336"/>
      <c r="KTH3" s="88"/>
      <c r="KTI3" s="88"/>
      <c r="KTJ3" s="88"/>
      <c r="KTK3" s="88"/>
      <c r="KTL3" s="88"/>
      <c r="KTM3" s="336"/>
      <c r="KTN3" s="88"/>
      <c r="KTO3" s="88"/>
      <c r="KTP3" s="88"/>
      <c r="KTQ3" s="88"/>
      <c r="KTR3" s="88"/>
      <c r="KTS3" s="336"/>
      <c r="KTT3" s="88"/>
      <c r="KTU3" s="88"/>
      <c r="KTV3" s="88"/>
      <c r="KTW3" s="88"/>
      <c r="KTX3" s="88"/>
      <c r="KTY3" s="336"/>
      <c r="KTZ3" s="88"/>
      <c r="KUA3" s="88"/>
      <c r="KUB3" s="88"/>
      <c r="KUC3" s="88"/>
      <c r="KUD3" s="88"/>
      <c r="KUE3" s="336"/>
      <c r="KUF3" s="88"/>
      <c r="KUG3" s="88"/>
      <c r="KUH3" s="88"/>
      <c r="KUI3" s="88"/>
      <c r="KUJ3" s="88"/>
      <c r="KUK3" s="336"/>
      <c r="KUL3" s="88"/>
      <c r="KUM3" s="88"/>
      <c r="KUN3" s="88"/>
      <c r="KUO3" s="88"/>
      <c r="KUP3" s="88"/>
      <c r="KUQ3" s="336"/>
      <c r="KUR3" s="88"/>
      <c r="KUS3" s="88"/>
      <c r="KUT3" s="88"/>
      <c r="KUU3" s="88"/>
      <c r="KUV3" s="88"/>
      <c r="KUW3" s="336"/>
      <c r="KUX3" s="88"/>
      <c r="KUY3" s="88"/>
      <c r="KUZ3" s="88"/>
      <c r="KVA3" s="88"/>
      <c r="KVB3" s="88"/>
      <c r="KVC3" s="336"/>
      <c r="KVD3" s="88"/>
      <c r="KVE3" s="88"/>
      <c r="KVF3" s="88"/>
      <c r="KVG3" s="88"/>
      <c r="KVH3" s="88"/>
      <c r="KVI3" s="336"/>
      <c r="KVJ3" s="88"/>
      <c r="KVK3" s="88"/>
      <c r="KVL3" s="88"/>
      <c r="KVM3" s="88"/>
      <c r="KVN3" s="88"/>
      <c r="KVO3" s="336"/>
      <c r="KVP3" s="88"/>
      <c r="KVQ3" s="88"/>
      <c r="KVR3" s="88"/>
      <c r="KVS3" s="88"/>
      <c r="KVT3" s="88"/>
      <c r="KVU3" s="336"/>
      <c r="KVV3" s="88"/>
      <c r="KVW3" s="88"/>
      <c r="KVX3" s="88"/>
      <c r="KVY3" s="88"/>
      <c r="KVZ3" s="88"/>
      <c r="KWA3" s="336"/>
      <c r="KWB3" s="88"/>
      <c r="KWC3" s="88"/>
      <c r="KWD3" s="88"/>
      <c r="KWE3" s="88"/>
      <c r="KWF3" s="88"/>
      <c r="KWG3" s="336"/>
      <c r="KWH3" s="88"/>
      <c r="KWI3" s="88"/>
      <c r="KWJ3" s="88"/>
      <c r="KWK3" s="88"/>
      <c r="KWL3" s="88"/>
      <c r="KWM3" s="336"/>
      <c r="KWN3" s="88"/>
      <c r="KWO3" s="88"/>
      <c r="KWP3" s="88"/>
      <c r="KWQ3" s="88"/>
      <c r="KWR3" s="88"/>
      <c r="KWS3" s="336"/>
      <c r="KWT3" s="88"/>
      <c r="KWU3" s="88"/>
      <c r="KWV3" s="88"/>
      <c r="KWW3" s="88"/>
      <c r="KWX3" s="88"/>
      <c r="KWY3" s="336"/>
      <c r="KWZ3" s="88"/>
      <c r="KXA3" s="88"/>
      <c r="KXB3" s="88"/>
      <c r="KXC3" s="88"/>
      <c r="KXD3" s="88"/>
      <c r="KXE3" s="336"/>
      <c r="KXF3" s="88"/>
      <c r="KXG3" s="88"/>
      <c r="KXH3" s="88"/>
      <c r="KXI3" s="88"/>
      <c r="KXJ3" s="88"/>
      <c r="KXK3" s="336"/>
      <c r="KXL3" s="88"/>
      <c r="KXM3" s="88"/>
      <c r="KXN3" s="88"/>
      <c r="KXO3" s="88"/>
      <c r="KXP3" s="88"/>
      <c r="KXQ3" s="336"/>
      <c r="KXR3" s="88"/>
      <c r="KXS3" s="88"/>
      <c r="KXT3" s="88"/>
      <c r="KXU3" s="88"/>
      <c r="KXV3" s="88"/>
      <c r="KXW3" s="336"/>
      <c r="KXX3" s="88"/>
      <c r="KXY3" s="88"/>
      <c r="KXZ3" s="88"/>
      <c r="KYA3" s="88"/>
      <c r="KYB3" s="88"/>
      <c r="KYC3" s="336"/>
      <c r="KYD3" s="88"/>
      <c r="KYE3" s="88"/>
      <c r="KYF3" s="88"/>
      <c r="KYG3" s="88"/>
      <c r="KYH3" s="88"/>
      <c r="KYI3" s="336"/>
      <c r="KYJ3" s="88"/>
      <c r="KYK3" s="88"/>
      <c r="KYL3" s="88"/>
      <c r="KYM3" s="88"/>
      <c r="KYN3" s="88"/>
      <c r="KYO3" s="336"/>
      <c r="KYP3" s="88"/>
      <c r="KYQ3" s="88"/>
      <c r="KYR3" s="88"/>
      <c r="KYS3" s="88"/>
      <c r="KYT3" s="88"/>
      <c r="KYU3" s="336"/>
      <c r="KYV3" s="88"/>
      <c r="KYW3" s="88"/>
      <c r="KYX3" s="88"/>
      <c r="KYY3" s="88"/>
      <c r="KYZ3" s="88"/>
      <c r="KZA3" s="336"/>
      <c r="KZB3" s="88"/>
      <c r="KZC3" s="88"/>
      <c r="KZD3" s="88"/>
      <c r="KZE3" s="88"/>
      <c r="KZF3" s="88"/>
      <c r="KZG3" s="336"/>
      <c r="KZH3" s="88"/>
      <c r="KZI3" s="88"/>
      <c r="KZJ3" s="88"/>
      <c r="KZK3" s="88"/>
      <c r="KZL3" s="88"/>
      <c r="KZM3" s="336"/>
      <c r="KZN3" s="88"/>
      <c r="KZO3" s="88"/>
      <c r="KZP3" s="88"/>
      <c r="KZQ3" s="88"/>
      <c r="KZR3" s="88"/>
      <c r="KZS3" s="336"/>
      <c r="KZT3" s="88"/>
      <c r="KZU3" s="88"/>
      <c r="KZV3" s="88"/>
      <c r="KZW3" s="88"/>
      <c r="KZX3" s="88"/>
      <c r="KZY3" s="336"/>
      <c r="KZZ3" s="88"/>
      <c r="LAA3" s="88"/>
      <c r="LAB3" s="88"/>
      <c r="LAC3" s="88"/>
      <c r="LAD3" s="88"/>
      <c r="LAE3" s="336"/>
      <c r="LAF3" s="88"/>
      <c r="LAG3" s="88"/>
      <c r="LAH3" s="88"/>
      <c r="LAI3" s="88"/>
      <c r="LAJ3" s="88"/>
      <c r="LAK3" s="336"/>
      <c r="LAL3" s="88"/>
      <c r="LAM3" s="88"/>
      <c r="LAN3" s="88"/>
      <c r="LAO3" s="88"/>
      <c r="LAP3" s="88"/>
      <c r="LAQ3" s="336"/>
      <c r="LAR3" s="88"/>
      <c r="LAS3" s="88"/>
      <c r="LAT3" s="88"/>
      <c r="LAU3" s="88"/>
      <c r="LAV3" s="88"/>
      <c r="LAW3" s="336"/>
      <c r="LAX3" s="88"/>
      <c r="LAY3" s="88"/>
      <c r="LAZ3" s="88"/>
      <c r="LBA3" s="88"/>
      <c r="LBB3" s="88"/>
      <c r="LBC3" s="336"/>
      <c r="LBD3" s="88"/>
      <c r="LBE3" s="88"/>
      <c r="LBF3" s="88"/>
      <c r="LBG3" s="88"/>
      <c r="LBH3" s="88"/>
      <c r="LBI3" s="336"/>
      <c r="LBJ3" s="88"/>
      <c r="LBK3" s="88"/>
      <c r="LBL3" s="88"/>
      <c r="LBM3" s="88"/>
      <c r="LBN3" s="88"/>
      <c r="LBO3" s="336"/>
      <c r="LBP3" s="88"/>
      <c r="LBQ3" s="88"/>
      <c r="LBR3" s="88"/>
      <c r="LBS3" s="88"/>
      <c r="LBT3" s="88"/>
      <c r="LBU3" s="336"/>
      <c r="LBV3" s="88"/>
      <c r="LBW3" s="88"/>
      <c r="LBX3" s="88"/>
      <c r="LBY3" s="88"/>
      <c r="LBZ3" s="88"/>
      <c r="LCA3" s="336"/>
      <c r="LCB3" s="88"/>
      <c r="LCC3" s="88"/>
      <c r="LCD3" s="88"/>
      <c r="LCE3" s="88"/>
      <c r="LCF3" s="88"/>
      <c r="LCG3" s="336"/>
      <c r="LCH3" s="88"/>
      <c r="LCI3" s="88"/>
      <c r="LCJ3" s="88"/>
      <c r="LCK3" s="88"/>
      <c r="LCL3" s="88"/>
      <c r="LCM3" s="336"/>
      <c r="LCN3" s="88"/>
      <c r="LCO3" s="88"/>
      <c r="LCP3" s="88"/>
      <c r="LCQ3" s="88"/>
      <c r="LCR3" s="88"/>
      <c r="LCS3" s="336"/>
      <c r="LCT3" s="88"/>
      <c r="LCU3" s="88"/>
      <c r="LCV3" s="88"/>
      <c r="LCW3" s="88"/>
      <c r="LCX3" s="88"/>
      <c r="LCY3" s="336"/>
      <c r="LCZ3" s="88"/>
      <c r="LDA3" s="88"/>
      <c r="LDB3" s="88"/>
      <c r="LDC3" s="88"/>
      <c r="LDD3" s="88"/>
      <c r="LDE3" s="336"/>
      <c r="LDF3" s="88"/>
      <c r="LDG3" s="88"/>
      <c r="LDH3" s="88"/>
      <c r="LDI3" s="88"/>
      <c r="LDJ3" s="88"/>
      <c r="LDK3" s="336"/>
      <c r="LDL3" s="88"/>
      <c r="LDM3" s="88"/>
      <c r="LDN3" s="88"/>
      <c r="LDO3" s="88"/>
      <c r="LDP3" s="88"/>
      <c r="LDQ3" s="336"/>
      <c r="LDR3" s="88"/>
      <c r="LDS3" s="88"/>
      <c r="LDT3" s="88"/>
      <c r="LDU3" s="88"/>
      <c r="LDV3" s="88"/>
      <c r="LDW3" s="336"/>
      <c r="LDX3" s="88"/>
      <c r="LDY3" s="88"/>
      <c r="LDZ3" s="88"/>
      <c r="LEA3" s="88"/>
      <c r="LEB3" s="88"/>
      <c r="LEC3" s="336"/>
      <c r="LED3" s="88"/>
      <c r="LEE3" s="88"/>
      <c r="LEF3" s="88"/>
      <c r="LEG3" s="88"/>
      <c r="LEH3" s="88"/>
      <c r="LEI3" s="336"/>
      <c r="LEJ3" s="88"/>
      <c r="LEK3" s="88"/>
      <c r="LEL3" s="88"/>
      <c r="LEM3" s="88"/>
      <c r="LEN3" s="88"/>
      <c r="LEO3" s="336"/>
      <c r="LEP3" s="88"/>
      <c r="LEQ3" s="88"/>
      <c r="LER3" s="88"/>
      <c r="LES3" s="88"/>
      <c r="LET3" s="88"/>
      <c r="LEU3" s="336"/>
      <c r="LEV3" s="88"/>
      <c r="LEW3" s="88"/>
      <c r="LEX3" s="88"/>
      <c r="LEY3" s="88"/>
      <c r="LEZ3" s="88"/>
      <c r="LFA3" s="336"/>
      <c r="LFB3" s="88"/>
      <c r="LFC3" s="88"/>
      <c r="LFD3" s="88"/>
      <c r="LFE3" s="88"/>
      <c r="LFF3" s="88"/>
      <c r="LFG3" s="336"/>
      <c r="LFH3" s="88"/>
      <c r="LFI3" s="88"/>
      <c r="LFJ3" s="88"/>
      <c r="LFK3" s="88"/>
      <c r="LFL3" s="88"/>
      <c r="LFM3" s="336"/>
      <c r="LFN3" s="88"/>
      <c r="LFO3" s="88"/>
      <c r="LFP3" s="88"/>
      <c r="LFQ3" s="88"/>
      <c r="LFR3" s="88"/>
      <c r="LFS3" s="336"/>
      <c r="LFT3" s="88"/>
      <c r="LFU3" s="88"/>
      <c r="LFV3" s="88"/>
      <c r="LFW3" s="88"/>
      <c r="LFX3" s="88"/>
      <c r="LFY3" s="336"/>
      <c r="LFZ3" s="88"/>
      <c r="LGA3" s="88"/>
      <c r="LGB3" s="88"/>
      <c r="LGC3" s="88"/>
      <c r="LGD3" s="88"/>
      <c r="LGE3" s="336"/>
      <c r="LGF3" s="88"/>
      <c r="LGG3" s="88"/>
      <c r="LGH3" s="88"/>
      <c r="LGI3" s="88"/>
      <c r="LGJ3" s="88"/>
      <c r="LGK3" s="336"/>
      <c r="LGL3" s="88"/>
      <c r="LGM3" s="88"/>
      <c r="LGN3" s="88"/>
      <c r="LGO3" s="88"/>
      <c r="LGP3" s="88"/>
      <c r="LGQ3" s="336"/>
      <c r="LGR3" s="88"/>
      <c r="LGS3" s="88"/>
      <c r="LGT3" s="88"/>
      <c r="LGU3" s="88"/>
      <c r="LGV3" s="88"/>
      <c r="LGW3" s="336"/>
      <c r="LGX3" s="88"/>
      <c r="LGY3" s="88"/>
      <c r="LGZ3" s="88"/>
      <c r="LHA3" s="88"/>
      <c r="LHB3" s="88"/>
      <c r="LHC3" s="336"/>
      <c r="LHD3" s="88"/>
      <c r="LHE3" s="88"/>
      <c r="LHF3" s="88"/>
      <c r="LHG3" s="88"/>
      <c r="LHH3" s="88"/>
      <c r="LHI3" s="336"/>
      <c r="LHJ3" s="88"/>
      <c r="LHK3" s="88"/>
      <c r="LHL3" s="88"/>
      <c r="LHM3" s="88"/>
      <c r="LHN3" s="88"/>
      <c r="LHO3" s="336"/>
      <c r="LHP3" s="88"/>
      <c r="LHQ3" s="88"/>
      <c r="LHR3" s="88"/>
      <c r="LHS3" s="88"/>
      <c r="LHT3" s="88"/>
      <c r="LHU3" s="336"/>
      <c r="LHV3" s="88"/>
      <c r="LHW3" s="88"/>
      <c r="LHX3" s="88"/>
      <c r="LHY3" s="88"/>
      <c r="LHZ3" s="88"/>
      <c r="LIA3" s="336"/>
      <c r="LIB3" s="88"/>
      <c r="LIC3" s="88"/>
      <c r="LID3" s="88"/>
      <c r="LIE3" s="88"/>
      <c r="LIF3" s="88"/>
      <c r="LIG3" s="336"/>
      <c r="LIH3" s="88"/>
      <c r="LII3" s="88"/>
      <c r="LIJ3" s="88"/>
      <c r="LIK3" s="88"/>
      <c r="LIL3" s="88"/>
      <c r="LIM3" s="336"/>
      <c r="LIN3" s="88"/>
      <c r="LIO3" s="88"/>
      <c r="LIP3" s="88"/>
      <c r="LIQ3" s="88"/>
      <c r="LIR3" s="88"/>
      <c r="LIS3" s="336"/>
      <c r="LIT3" s="88"/>
      <c r="LIU3" s="88"/>
      <c r="LIV3" s="88"/>
      <c r="LIW3" s="88"/>
      <c r="LIX3" s="88"/>
      <c r="LIY3" s="336"/>
      <c r="LIZ3" s="88"/>
      <c r="LJA3" s="88"/>
      <c r="LJB3" s="88"/>
      <c r="LJC3" s="88"/>
      <c r="LJD3" s="88"/>
      <c r="LJE3" s="336"/>
      <c r="LJF3" s="88"/>
      <c r="LJG3" s="88"/>
      <c r="LJH3" s="88"/>
      <c r="LJI3" s="88"/>
      <c r="LJJ3" s="88"/>
      <c r="LJK3" s="336"/>
      <c r="LJL3" s="88"/>
      <c r="LJM3" s="88"/>
      <c r="LJN3" s="88"/>
      <c r="LJO3" s="88"/>
      <c r="LJP3" s="88"/>
      <c r="LJQ3" s="336"/>
      <c r="LJR3" s="88"/>
      <c r="LJS3" s="88"/>
      <c r="LJT3" s="88"/>
      <c r="LJU3" s="88"/>
      <c r="LJV3" s="88"/>
      <c r="LJW3" s="336"/>
      <c r="LJX3" s="88"/>
      <c r="LJY3" s="88"/>
      <c r="LJZ3" s="88"/>
      <c r="LKA3" s="88"/>
      <c r="LKB3" s="88"/>
      <c r="LKC3" s="336"/>
      <c r="LKD3" s="88"/>
      <c r="LKE3" s="88"/>
      <c r="LKF3" s="88"/>
      <c r="LKG3" s="88"/>
      <c r="LKH3" s="88"/>
      <c r="LKI3" s="336"/>
      <c r="LKJ3" s="88"/>
      <c r="LKK3" s="88"/>
      <c r="LKL3" s="88"/>
      <c r="LKM3" s="88"/>
      <c r="LKN3" s="88"/>
      <c r="LKO3" s="336"/>
      <c r="LKP3" s="88"/>
      <c r="LKQ3" s="88"/>
      <c r="LKR3" s="88"/>
      <c r="LKS3" s="88"/>
      <c r="LKT3" s="88"/>
      <c r="LKU3" s="336"/>
      <c r="LKV3" s="88"/>
      <c r="LKW3" s="88"/>
      <c r="LKX3" s="88"/>
      <c r="LKY3" s="88"/>
      <c r="LKZ3" s="88"/>
      <c r="LLA3" s="336"/>
      <c r="LLB3" s="88"/>
      <c r="LLC3" s="88"/>
      <c r="LLD3" s="88"/>
      <c r="LLE3" s="88"/>
      <c r="LLF3" s="88"/>
      <c r="LLG3" s="336"/>
      <c r="LLH3" s="88"/>
      <c r="LLI3" s="88"/>
      <c r="LLJ3" s="88"/>
      <c r="LLK3" s="88"/>
      <c r="LLL3" s="88"/>
      <c r="LLM3" s="336"/>
      <c r="LLN3" s="88"/>
      <c r="LLO3" s="88"/>
      <c r="LLP3" s="88"/>
      <c r="LLQ3" s="88"/>
      <c r="LLR3" s="88"/>
      <c r="LLS3" s="336"/>
      <c r="LLT3" s="88"/>
      <c r="LLU3" s="88"/>
      <c r="LLV3" s="88"/>
      <c r="LLW3" s="88"/>
      <c r="LLX3" s="88"/>
      <c r="LLY3" s="336"/>
      <c r="LLZ3" s="88"/>
      <c r="LMA3" s="88"/>
      <c r="LMB3" s="88"/>
      <c r="LMC3" s="88"/>
      <c r="LMD3" s="88"/>
      <c r="LME3" s="336"/>
      <c r="LMF3" s="88"/>
      <c r="LMG3" s="88"/>
      <c r="LMH3" s="88"/>
      <c r="LMI3" s="88"/>
      <c r="LMJ3" s="88"/>
      <c r="LMK3" s="336"/>
      <c r="LML3" s="88"/>
      <c r="LMM3" s="88"/>
      <c r="LMN3" s="88"/>
      <c r="LMO3" s="88"/>
      <c r="LMP3" s="88"/>
      <c r="LMQ3" s="336"/>
      <c r="LMR3" s="88"/>
      <c r="LMS3" s="88"/>
      <c r="LMT3" s="88"/>
      <c r="LMU3" s="88"/>
      <c r="LMV3" s="88"/>
      <c r="LMW3" s="336"/>
      <c r="LMX3" s="88"/>
      <c r="LMY3" s="88"/>
      <c r="LMZ3" s="88"/>
      <c r="LNA3" s="88"/>
      <c r="LNB3" s="88"/>
      <c r="LNC3" s="336"/>
      <c r="LND3" s="88"/>
      <c r="LNE3" s="88"/>
      <c r="LNF3" s="88"/>
      <c r="LNG3" s="88"/>
      <c r="LNH3" s="88"/>
      <c r="LNI3" s="336"/>
      <c r="LNJ3" s="88"/>
      <c r="LNK3" s="88"/>
      <c r="LNL3" s="88"/>
      <c r="LNM3" s="88"/>
      <c r="LNN3" s="88"/>
      <c r="LNO3" s="336"/>
      <c r="LNP3" s="88"/>
      <c r="LNQ3" s="88"/>
      <c r="LNR3" s="88"/>
      <c r="LNS3" s="88"/>
      <c r="LNT3" s="88"/>
      <c r="LNU3" s="336"/>
      <c r="LNV3" s="88"/>
      <c r="LNW3" s="88"/>
      <c r="LNX3" s="88"/>
      <c r="LNY3" s="88"/>
      <c r="LNZ3" s="88"/>
      <c r="LOA3" s="336"/>
      <c r="LOB3" s="88"/>
      <c r="LOC3" s="88"/>
      <c r="LOD3" s="88"/>
      <c r="LOE3" s="88"/>
      <c r="LOF3" s="88"/>
      <c r="LOG3" s="336"/>
      <c r="LOH3" s="88"/>
      <c r="LOI3" s="88"/>
      <c r="LOJ3" s="88"/>
      <c r="LOK3" s="88"/>
      <c r="LOL3" s="88"/>
      <c r="LOM3" s="336"/>
      <c r="LON3" s="88"/>
      <c r="LOO3" s="88"/>
      <c r="LOP3" s="88"/>
      <c r="LOQ3" s="88"/>
      <c r="LOR3" s="88"/>
      <c r="LOS3" s="336"/>
      <c r="LOT3" s="88"/>
      <c r="LOU3" s="88"/>
      <c r="LOV3" s="88"/>
      <c r="LOW3" s="88"/>
      <c r="LOX3" s="88"/>
      <c r="LOY3" s="336"/>
      <c r="LOZ3" s="88"/>
      <c r="LPA3" s="88"/>
      <c r="LPB3" s="88"/>
      <c r="LPC3" s="88"/>
      <c r="LPD3" s="88"/>
      <c r="LPE3" s="336"/>
      <c r="LPF3" s="88"/>
      <c r="LPG3" s="88"/>
      <c r="LPH3" s="88"/>
      <c r="LPI3" s="88"/>
      <c r="LPJ3" s="88"/>
      <c r="LPK3" s="336"/>
      <c r="LPL3" s="88"/>
      <c r="LPM3" s="88"/>
      <c r="LPN3" s="88"/>
      <c r="LPO3" s="88"/>
      <c r="LPP3" s="88"/>
      <c r="LPQ3" s="336"/>
      <c r="LPR3" s="88"/>
      <c r="LPS3" s="88"/>
      <c r="LPT3" s="88"/>
      <c r="LPU3" s="88"/>
      <c r="LPV3" s="88"/>
      <c r="LPW3" s="336"/>
      <c r="LPX3" s="88"/>
      <c r="LPY3" s="88"/>
      <c r="LPZ3" s="88"/>
      <c r="LQA3" s="88"/>
      <c r="LQB3" s="88"/>
      <c r="LQC3" s="336"/>
      <c r="LQD3" s="88"/>
      <c r="LQE3" s="88"/>
      <c r="LQF3" s="88"/>
      <c r="LQG3" s="88"/>
      <c r="LQH3" s="88"/>
      <c r="LQI3" s="336"/>
      <c r="LQJ3" s="88"/>
      <c r="LQK3" s="88"/>
      <c r="LQL3" s="88"/>
      <c r="LQM3" s="88"/>
      <c r="LQN3" s="88"/>
      <c r="LQO3" s="336"/>
      <c r="LQP3" s="88"/>
      <c r="LQQ3" s="88"/>
      <c r="LQR3" s="88"/>
      <c r="LQS3" s="88"/>
      <c r="LQT3" s="88"/>
      <c r="LQU3" s="336"/>
      <c r="LQV3" s="88"/>
      <c r="LQW3" s="88"/>
      <c r="LQX3" s="88"/>
      <c r="LQY3" s="88"/>
      <c r="LQZ3" s="88"/>
      <c r="LRA3" s="336"/>
      <c r="LRB3" s="88"/>
      <c r="LRC3" s="88"/>
      <c r="LRD3" s="88"/>
      <c r="LRE3" s="88"/>
      <c r="LRF3" s="88"/>
      <c r="LRG3" s="336"/>
      <c r="LRH3" s="88"/>
      <c r="LRI3" s="88"/>
      <c r="LRJ3" s="88"/>
      <c r="LRK3" s="88"/>
      <c r="LRL3" s="88"/>
      <c r="LRM3" s="336"/>
      <c r="LRN3" s="88"/>
      <c r="LRO3" s="88"/>
      <c r="LRP3" s="88"/>
      <c r="LRQ3" s="88"/>
      <c r="LRR3" s="88"/>
      <c r="LRS3" s="336"/>
      <c r="LRT3" s="88"/>
      <c r="LRU3" s="88"/>
      <c r="LRV3" s="88"/>
      <c r="LRW3" s="88"/>
      <c r="LRX3" s="88"/>
      <c r="LRY3" s="336"/>
      <c r="LRZ3" s="88"/>
      <c r="LSA3" s="88"/>
      <c r="LSB3" s="88"/>
      <c r="LSC3" s="88"/>
      <c r="LSD3" s="88"/>
      <c r="LSE3" s="336"/>
      <c r="LSF3" s="88"/>
      <c r="LSG3" s="88"/>
      <c r="LSH3" s="88"/>
      <c r="LSI3" s="88"/>
      <c r="LSJ3" s="88"/>
      <c r="LSK3" s="336"/>
      <c r="LSL3" s="88"/>
      <c r="LSM3" s="88"/>
      <c r="LSN3" s="88"/>
      <c r="LSO3" s="88"/>
      <c r="LSP3" s="88"/>
      <c r="LSQ3" s="336"/>
      <c r="LSR3" s="88"/>
      <c r="LSS3" s="88"/>
      <c r="LST3" s="88"/>
      <c r="LSU3" s="88"/>
      <c r="LSV3" s="88"/>
      <c r="LSW3" s="336"/>
      <c r="LSX3" s="88"/>
      <c r="LSY3" s="88"/>
      <c r="LSZ3" s="88"/>
      <c r="LTA3" s="88"/>
      <c r="LTB3" s="88"/>
      <c r="LTC3" s="336"/>
      <c r="LTD3" s="88"/>
      <c r="LTE3" s="88"/>
      <c r="LTF3" s="88"/>
      <c r="LTG3" s="88"/>
      <c r="LTH3" s="88"/>
      <c r="LTI3" s="336"/>
      <c r="LTJ3" s="88"/>
      <c r="LTK3" s="88"/>
      <c r="LTL3" s="88"/>
      <c r="LTM3" s="88"/>
      <c r="LTN3" s="88"/>
      <c r="LTO3" s="336"/>
      <c r="LTP3" s="88"/>
      <c r="LTQ3" s="88"/>
      <c r="LTR3" s="88"/>
      <c r="LTS3" s="88"/>
      <c r="LTT3" s="88"/>
      <c r="LTU3" s="336"/>
      <c r="LTV3" s="88"/>
      <c r="LTW3" s="88"/>
      <c r="LTX3" s="88"/>
      <c r="LTY3" s="88"/>
      <c r="LTZ3" s="88"/>
      <c r="LUA3" s="336"/>
      <c r="LUB3" s="88"/>
      <c r="LUC3" s="88"/>
      <c r="LUD3" s="88"/>
      <c r="LUE3" s="88"/>
      <c r="LUF3" s="88"/>
      <c r="LUG3" s="336"/>
      <c r="LUH3" s="88"/>
      <c r="LUI3" s="88"/>
      <c r="LUJ3" s="88"/>
      <c r="LUK3" s="88"/>
      <c r="LUL3" s="88"/>
      <c r="LUM3" s="336"/>
      <c r="LUN3" s="88"/>
      <c r="LUO3" s="88"/>
      <c r="LUP3" s="88"/>
      <c r="LUQ3" s="88"/>
      <c r="LUR3" s="88"/>
      <c r="LUS3" s="336"/>
      <c r="LUT3" s="88"/>
      <c r="LUU3" s="88"/>
      <c r="LUV3" s="88"/>
      <c r="LUW3" s="88"/>
      <c r="LUX3" s="88"/>
      <c r="LUY3" s="336"/>
      <c r="LUZ3" s="88"/>
      <c r="LVA3" s="88"/>
      <c r="LVB3" s="88"/>
      <c r="LVC3" s="88"/>
      <c r="LVD3" s="88"/>
      <c r="LVE3" s="336"/>
      <c r="LVF3" s="88"/>
      <c r="LVG3" s="88"/>
      <c r="LVH3" s="88"/>
      <c r="LVI3" s="88"/>
      <c r="LVJ3" s="88"/>
      <c r="LVK3" s="336"/>
      <c r="LVL3" s="88"/>
      <c r="LVM3" s="88"/>
      <c r="LVN3" s="88"/>
      <c r="LVO3" s="88"/>
      <c r="LVP3" s="88"/>
      <c r="LVQ3" s="336"/>
      <c r="LVR3" s="88"/>
      <c r="LVS3" s="88"/>
      <c r="LVT3" s="88"/>
      <c r="LVU3" s="88"/>
      <c r="LVV3" s="88"/>
      <c r="LVW3" s="336"/>
      <c r="LVX3" s="88"/>
      <c r="LVY3" s="88"/>
      <c r="LVZ3" s="88"/>
      <c r="LWA3" s="88"/>
      <c r="LWB3" s="88"/>
      <c r="LWC3" s="336"/>
      <c r="LWD3" s="88"/>
      <c r="LWE3" s="88"/>
      <c r="LWF3" s="88"/>
      <c r="LWG3" s="88"/>
      <c r="LWH3" s="88"/>
      <c r="LWI3" s="336"/>
      <c r="LWJ3" s="88"/>
      <c r="LWK3" s="88"/>
      <c r="LWL3" s="88"/>
      <c r="LWM3" s="88"/>
      <c r="LWN3" s="88"/>
      <c r="LWO3" s="336"/>
      <c r="LWP3" s="88"/>
      <c r="LWQ3" s="88"/>
      <c r="LWR3" s="88"/>
      <c r="LWS3" s="88"/>
      <c r="LWT3" s="88"/>
      <c r="LWU3" s="336"/>
      <c r="LWV3" s="88"/>
      <c r="LWW3" s="88"/>
      <c r="LWX3" s="88"/>
      <c r="LWY3" s="88"/>
      <c r="LWZ3" s="88"/>
      <c r="LXA3" s="336"/>
      <c r="LXB3" s="88"/>
      <c r="LXC3" s="88"/>
      <c r="LXD3" s="88"/>
      <c r="LXE3" s="88"/>
      <c r="LXF3" s="88"/>
      <c r="LXG3" s="336"/>
      <c r="LXH3" s="88"/>
      <c r="LXI3" s="88"/>
      <c r="LXJ3" s="88"/>
      <c r="LXK3" s="88"/>
      <c r="LXL3" s="88"/>
      <c r="LXM3" s="336"/>
      <c r="LXN3" s="88"/>
      <c r="LXO3" s="88"/>
      <c r="LXP3" s="88"/>
      <c r="LXQ3" s="88"/>
      <c r="LXR3" s="88"/>
      <c r="LXS3" s="336"/>
      <c r="LXT3" s="88"/>
      <c r="LXU3" s="88"/>
      <c r="LXV3" s="88"/>
      <c r="LXW3" s="88"/>
      <c r="LXX3" s="88"/>
      <c r="LXY3" s="336"/>
      <c r="LXZ3" s="88"/>
      <c r="LYA3" s="88"/>
      <c r="LYB3" s="88"/>
      <c r="LYC3" s="88"/>
      <c r="LYD3" s="88"/>
      <c r="LYE3" s="336"/>
      <c r="LYF3" s="88"/>
      <c r="LYG3" s="88"/>
      <c r="LYH3" s="88"/>
      <c r="LYI3" s="88"/>
      <c r="LYJ3" s="88"/>
      <c r="LYK3" s="336"/>
      <c r="LYL3" s="88"/>
      <c r="LYM3" s="88"/>
      <c r="LYN3" s="88"/>
      <c r="LYO3" s="88"/>
      <c r="LYP3" s="88"/>
      <c r="LYQ3" s="336"/>
      <c r="LYR3" s="88"/>
      <c r="LYS3" s="88"/>
      <c r="LYT3" s="88"/>
      <c r="LYU3" s="88"/>
      <c r="LYV3" s="88"/>
      <c r="LYW3" s="336"/>
      <c r="LYX3" s="88"/>
      <c r="LYY3" s="88"/>
      <c r="LYZ3" s="88"/>
      <c r="LZA3" s="88"/>
      <c r="LZB3" s="88"/>
      <c r="LZC3" s="336"/>
      <c r="LZD3" s="88"/>
      <c r="LZE3" s="88"/>
      <c r="LZF3" s="88"/>
      <c r="LZG3" s="88"/>
      <c r="LZH3" s="88"/>
      <c r="LZI3" s="336"/>
      <c r="LZJ3" s="88"/>
      <c r="LZK3" s="88"/>
      <c r="LZL3" s="88"/>
      <c r="LZM3" s="88"/>
      <c r="LZN3" s="88"/>
      <c r="LZO3" s="336"/>
      <c r="LZP3" s="88"/>
      <c r="LZQ3" s="88"/>
      <c r="LZR3" s="88"/>
      <c r="LZS3" s="88"/>
      <c r="LZT3" s="88"/>
      <c r="LZU3" s="336"/>
      <c r="LZV3" s="88"/>
      <c r="LZW3" s="88"/>
      <c r="LZX3" s="88"/>
      <c r="LZY3" s="88"/>
      <c r="LZZ3" s="88"/>
      <c r="MAA3" s="336"/>
      <c r="MAB3" s="88"/>
      <c r="MAC3" s="88"/>
      <c r="MAD3" s="88"/>
      <c r="MAE3" s="88"/>
      <c r="MAF3" s="88"/>
      <c r="MAG3" s="336"/>
      <c r="MAH3" s="88"/>
      <c r="MAI3" s="88"/>
      <c r="MAJ3" s="88"/>
      <c r="MAK3" s="88"/>
      <c r="MAL3" s="88"/>
      <c r="MAM3" s="336"/>
      <c r="MAN3" s="88"/>
      <c r="MAO3" s="88"/>
      <c r="MAP3" s="88"/>
      <c r="MAQ3" s="88"/>
      <c r="MAR3" s="88"/>
      <c r="MAS3" s="336"/>
      <c r="MAT3" s="88"/>
      <c r="MAU3" s="88"/>
      <c r="MAV3" s="88"/>
      <c r="MAW3" s="88"/>
      <c r="MAX3" s="88"/>
      <c r="MAY3" s="336"/>
      <c r="MAZ3" s="88"/>
      <c r="MBA3" s="88"/>
      <c r="MBB3" s="88"/>
      <c r="MBC3" s="88"/>
      <c r="MBD3" s="88"/>
      <c r="MBE3" s="336"/>
      <c r="MBF3" s="88"/>
      <c r="MBG3" s="88"/>
      <c r="MBH3" s="88"/>
      <c r="MBI3" s="88"/>
      <c r="MBJ3" s="88"/>
      <c r="MBK3" s="336"/>
      <c r="MBL3" s="88"/>
      <c r="MBM3" s="88"/>
      <c r="MBN3" s="88"/>
      <c r="MBO3" s="88"/>
      <c r="MBP3" s="88"/>
      <c r="MBQ3" s="336"/>
      <c r="MBR3" s="88"/>
      <c r="MBS3" s="88"/>
      <c r="MBT3" s="88"/>
      <c r="MBU3" s="88"/>
      <c r="MBV3" s="88"/>
      <c r="MBW3" s="336"/>
      <c r="MBX3" s="88"/>
      <c r="MBY3" s="88"/>
      <c r="MBZ3" s="88"/>
      <c r="MCA3" s="88"/>
      <c r="MCB3" s="88"/>
      <c r="MCC3" s="336"/>
      <c r="MCD3" s="88"/>
      <c r="MCE3" s="88"/>
      <c r="MCF3" s="88"/>
      <c r="MCG3" s="88"/>
      <c r="MCH3" s="88"/>
      <c r="MCI3" s="336"/>
      <c r="MCJ3" s="88"/>
      <c r="MCK3" s="88"/>
      <c r="MCL3" s="88"/>
      <c r="MCM3" s="88"/>
      <c r="MCN3" s="88"/>
      <c r="MCO3" s="336"/>
      <c r="MCP3" s="88"/>
      <c r="MCQ3" s="88"/>
      <c r="MCR3" s="88"/>
      <c r="MCS3" s="88"/>
      <c r="MCT3" s="88"/>
      <c r="MCU3" s="336"/>
      <c r="MCV3" s="88"/>
      <c r="MCW3" s="88"/>
      <c r="MCX3" s="88"/>
      <c r="MCY3" s="88"/>
      <c r="MCZ3" s="88"/>
      <c r="MDA3" s="336"/>
      <c r="MDB3" s="88"/>
      <c r="MDC3" s="88"/>
      <c r="MDD3" s="88"/>
      <c r="MDE3" s="88"/>
      <c r="MDF3" s="88"/>
      <c r="MDG3" s="336"/>
      <c r="MDH3" s="88"/>
      <c r="MDI3" s="88"/>
      <c r="MDJ3" s="88"/>
      <c r="MDK3" s="88"/>
      <c r="MDL3" s="88"/>
      <c r="MDM3" s="336"/>
      <c r="MDN3" s="88"/>
      <c r="MDO3" s="88"/>
      <c r="MDP3" s="88"/>
      <c r="MDQ3" s="88"/>
      <c r="MDR3" s="88"/>
      <c r="MDS3" s="336"/>
      <c r="MDT3" s="88"/>
      <c r="MDU3" s="88"/>
      <c r="MDV3" s="88"/>
      <c r="MDW3" s="88"/>
      <c r="MDX3" s="88"/>
      <c r="MDY3" s="336"/>
      <c r="MDZ3" s="88"/>
      <c r="MEA3" s="88"/>
      <c r="MEB3" s="88"/>
      <c r="MEC3" s="88"/>
      <c r="MED3" s="88"/>
      <c r="MEE3" s="336"/>
      <c r="MEF3" s="88"/>
      <c r="MEG3" s="88"/>
      <c r="MEH3" s="88"/>
      <c r="MEI3" s="88"/>
      <c r="MEJ3" s="88"/>
      <c r="MEK3" s="336"/>
      <c r="MEL3" s="88"/>
      <c r="MEM3" s="88"/>
      <c r="MEN3" s="88"/>
      <c r="MEO3" s="88"/>
      <c r="MEP3" s="88"/>
      <c r="MEQ3" s="336"/>
      <c r="MER3" s="88"/>
      <c r="MES3" s="88"/>
      <c r="MET3" s="88"/>
      <c r="MEU3" s="88"/>
      <c r="MEV3" s="88"/>
      <c r="MEW3" s="336"/>
      <c r="MEX3" s="88"/>
      <c r="MEY3" s="88"/>
      <c r="MEZ3" s="88"/>
      <c r="MFA3" s="88"/>
      <c r="MFB3" s="88"/>
      <c r="MFC3" s="336"/>
      <c r="MFD3" s="88"/>
      <c r="MFE3" s="88"/>
      <c r="MFF3" s="88"/>
      <c r="MFG3" s="88"/>
      <c r="MFH3" s="88"/>
      <c r="MFI3" s="336"/>
      <c r="MFJ3" s="88"/>
      <c r="MFK3" s="88"/>
      <c r="MFL3" s="88"/>
      <c r="MFM3" s="88"/>
      <c r="MFN3" s="88"/>
      <c r="MFO3" s="336"/>
      <c r="MFP3" s="88"/>
      <c r="MFQ3" s="88"/>
      <c r="MFR3" s="88"/>
      <c r="MFS3" s="88"/>
      <c r="MFT3" s="88"/>
      <c r="MFU3" s="336"/>
      <c r="MFV3" s="88"/>
      <c r="MFW3" s="88"/>
      <c r="MFX3" s="88"/>
      <c r="MFY3" s="88"/>
      <c r="MFZ3" s="88"/>
      <c r="MGA3" s="336"/>
      <c r="MGB3" s="88"/>
      <c r="MGC3" s="88"/>
      <c r="MGD3" s="88"/>
      <c r="MGE3" s="88"/>
      <c r="MGF3" s="88"/>
      <c r="MGG3" s="336"/>
      <c r="MGH3" s="88"/>
      <c r="MGI3" s="88"/>
      <c r="MGJ3" s="88"/>
      <c r="MGK3" s="88"/>
      <c r="MGL3" s="88"/>
      <c r="MGM3" s="336"/>
      <c r="MGN3" s="88"/>
      <c r="MGO3" s="88"/>
      <c r="MGP3" s="88"/>
      <c r="MGQ3" s="88"/>
      <c r="MGR3" s="88"/>
      <c r="MGS3" s="336"/>
      <c r="MGT3" s="88"/>
      <c r="MGU3" s="88"/>
      <c r="MGV3" s="88"/>
      <c r="MGW3" s="88"/>
      <c r="MGX3" s="88"/>
      <c r="MGY3" s="336"/>
      <c r="MGZ3" s="88"/>
      <c r="MHA3" s="88"/>
      <c r="MHB3" s="88"/>
      <c r="MHC3" s="88"/>
      <c r="MHD3" s="88"/>
      <c r="MHE3" s="336"/>
      <c r="MHF3" s="88"/>
      <c r="MHG3" s="88"/>
      <c r="MHH3" s="88"/>
      <c r="MHI3" s="88"/>
      <c r="MHJ3" s="88"/>
      <c r="MHK3" s="336"/>
      <c r="MHL3" s="88"/>
      <c r="MHM3" s="88"/>
      <c r="MHN3" s="88"/>
      <c r="MHO3" s="88"/>
      <c r="MHP3" s="88"/>
      <c r="MHQ3" s="336"/>
      <c r="MHR3" s="88"/>
      <c r="MHS3" s="88"/>
      <c r="MHT3" s="88"/>
      <c r="MHU3" s="88"/>
      <c r="MHV3" s="88"/>
      <c r="MHW3" s="336"/>
      <c r="MHX3" s="88"/>
      <c r="MHY3" s="88"/>
      <c r="MHZ3" s="88"/>
      <c r="MIA3" s="88"/>
      <c r="MIB3" s="88"/>
      <c r="MIC3" s="336"/>
      <c r="MID3" s="88"/>
      <c r="MIE3" s="88"/>
      <c r="MIF3" s="88"/>
      <c r="MIG3" s="88"/>
      <c r="MIH3" s="88"/>
      <c r="MII3" s="336"/>
      <c r="MIJ3" s="88"/>
      <c r="MIK3" s="88"/>
      <c r="MIL3" s="88"/>
      <c r="MIM3" s="88"/>
      <c r="MIN3" s="88"/>
      <c r="MIO3" s="336"/>
      <c r="MIP3" s="88"/>
      <c r="MIQ3" s="88"/>
      <c r="MIR3" s="88"/>
      <c r="MIS3" s="88"/>
      <c r="MIT3" s="88"/>
      <c r="MIU3" s="336"/>
      <c r="MIV3" s="88"/>
      <c r="MIW3" s="88"/>
      <c r="MIX3" s="88"/>
      <c r="MIY3" s="88"/>
      <c r="MIZ3" s="88"/>
      <c r="MJA3" s="336"/>
      <c r="MJB3" s="88"/>
      <c r="MJC3" s="88"/>
      <c r="MJD3" s="88"/>
      <c r="MJE3" s="88"/>
      <c r="MJF3" s="88"/>
      <c r="MJG3" s="336"/>
      <c r="MJH3" s="88"/>
      <c r="MJI3" s="88"/>
      <c r="MJJ3" s="88"/>
      <c r="MJK3" s="88"/>
      <c r="MJL3" s="88"/>
      <c r="MJM3" s="336"/>
      <c r="MJN3" s="88"/>
      <c r="MJO3" s="88"/>
      <c r="MJP3" s="88"/>
      <c r="MJQ3" s="88"/>
      <c r="MJR3" s="88"/>
      <c r="MJS3" s="336"/>
      <c r="MJT3" s="88"/>
      <c r="MJU3" s="88"/>
      <c r="MJV3" s="88"/>
      <c r="MJW3" s="88"/>
      <c r="MJX3" s="88"/>
      <c r="MJY3" s="336"/>
      <c r="MJZ3" s="88"/>
      <c r="MKA3" s="88"/>
      <c r="MKB3" s="88"/>
      <c r="MKC3" s="88"/>
      <c r="MKD3" s="88"/>
      <c r="MKE3" s="336"/>
      <c r="MKF3" s="88"/>
      <c r="MKG3" s="88"/>
      <c r="MKH3" s="88"/>
      <c r="MKI3" s="88"/>
      <c r="MKJ3" s="88"/>
      <c r="MKK3" s="336"/>
      <c r="MKL3" s="88"/>
      <c r="MKM3" s="88"/>
      <c r="MKN3" s="88"/>
      <c r="MKO3" s="88"/>
      <c r="MKP3" s="88"/>
      <c r="MKQ3" s="336"/>
      <c r="MKR3" s="88"/>
      <c r="MKS3" s="88"/>
      <c r="MKT3" s="88"/>
      <c r="MKU3" s="88"/>
      <c r="MKV3" s="88"/>
      <c r="MKW3" s="336"/>
      <c r="MKX3" s="88"/>
      <c r="MKY3" s="88"/>
      <c r="MKZ3" s="88"/>
      <c r="MLA3" s="88"/>
      <c r="MLB3" s="88"/>
      <c r="MLC3" s="336"/>
      <c r="MLD3" s="88"/>
      <c r="MLE3" s="88"/>
      <c r="MLF3" s="88"/>
      <c r="MLG3" s="88"/>
      <c r="MLH3" s="88"/>
      <c r="MLI3" s="336"/>
      <c r="MLJ3" s="88"/>
      <c r="MLK3" s="88"/>
      <c r="MLL3" s="88"/>
      <c r="MLM3" s="88"/>
      <c r="MLN3" s="88"/>
      <c r="MLO3" s="336"/>
      <c r="MLP3" s="88"/>
      <c r="MLQ3" s="88"/>
      <c r="MLR3" s="88"/>
      <c r="MLS3" s="88"/>
      <c r="MLT3" s="88"/>
      <c r="MLU3" s="336"/>
      <c r="MLV3" s="88"/>
      <c r="MLW3" s="88"/>
      <c r="MLX3" s="88"/>
      <c r="MLY3" s="88"/>
      <c r="MLZ3" s="88"/>
      <c r="MMA3" s="336"/>
      <c r="MMB3" s="88"/>
      <c r="MMC3" s="88"/>
      <c r="MMD3" s="88"/>
      <c r="MME3" s="88"/>
      <c r="MMF3" s="88"/>
      <c r="MMG3" s="336"/>
      <c r="MMH3" s="88"/>
      <c r="MMI3" s="88"/>
      <c r="MMJ3" s="88"/>
      <c r="MMK3" s="88"/>
      <c r="MML3" s="88"/>
      <c r="MMM3" s="336"/>
      <c r="MMN3" s="88"/>
      <c r="MMO3" s="88"/>
      <c r="MMP3" s="88"/>
      <c r="MMQ3" s="88"/>
      <c r="MMR3" s="88"/>
      <c r="MMS3" s="336"/>
      <c r="MMT3" s="88"/>
      <c r="MMU3" s="88"/>
      <c r="MMV3" s="88"/>
      <c r="MMW3" s="88"/>
      <c r="MMX3" s="88"/>
      <c r="MMY3" s="336"/>
      <c r="MMZ3" s="88"/>
      <c r="MNA3" s="88"/>
      <c r="MNB3" s="88"/>
      <c r="MNC3" s="88"/>
      <c r="MND3" s="88"/>
      <c r="MNE3" s="336"/>
      <c r="MNF3" s="88"/>
      <c r="MNG3" s="88"/>
      <c r="MNH3" s="88"/>
      <c r="MNI3" s="88"/>
      <c r="MNJ3" s="88"/>
      <c r="MNK3" s="336"/>
      <c r="MNL3" s="88"/>
      <c r="MNM3" s="88"/>
      <c r="MNN3" s="88"/>
      <c r="MNO3" s="88"/>
      <c r="MNP3" s="88"/>
      <c r="MNQ3" s="336"/>
      <c r="MNR3" s="88"/>
      <c r="MNS3" s="88"/>
      <c r="MNT3" s="88"/>
      <c r="MNU3" s="88"/>
      <c r="MNV3" s="88"/>
      <c r="MNW3" s="336"/>
      <c r="MNX3" s="88"/>
      <c r="MNY3" s="88"/>
      <c r="MNZ3" s="88"/>
      <c r="MOA3" s="88"/>
      <c r="MOB3" s="88"/>
      <c r="MOC3" s="336"/>
      <c r="MOD3" s="88"/>
      <c r="MOE3" s="88"/>
      <c r="MOF3" s="88"/>
      <c r="MOG3" s="88"/>
      <c r="MOH3" s="88"/>
      <c r="MOI3" s="336"/>
      <c r="MOJ3" s="88"/>
      <c r="MOK3" s="88"/>
      <c r="MOL3" s="88"/>
      <c r="MOM3" s="88"/>
      <c r="MON3" s="88"/>
      <c r="MOO3" s="336"/>
      <c r="MOP3" s="88"/>
      <c r="MOQ3" s="88"/>
      <c r="MOR3" s="88"/>
      <c r="MOS3" s="88"/>
      <c r="MOT3" s="88"/>
      <c r="MOU3" s="336"/>
      <c r="MOV3" s="88"/>
      <c r="MOW3" s="88"/>
      <c r="MOX3" s="88"/>
      <c r="MOY3" s="88"/>
      <c r="MOZ3" s="88"/>
      <c r="MPA3" s="336"/>
      <c r="MPB3" s="88"/>
      <c r="MPC3" s="88"/>
      <c r="MPD3" s="88"/>
      <c r="MPE3" s="88"/>
      <c r="MPF3" s="88"/>
      <c r="MPG3" s="336"/>
      <c r="MPH3" s="88"/>
      <c r="MPI3" s="88"/>
      <c r="MPJ3" s="88"/>
      <c r="MPK3" s="88"/>
      <c r="MPL3" s="88"/>
      <c r="MPM3" s="336"/>
      <c r="MPN3" s="88"/>
      <c r="MPO3" s="88"/>
      <c r="MPP3" s="88"/>
      <c r="MPQ3" s="88"/>
      <c r="MPR3" s="88"/>
      <c r="MPS3" s="336"/>
      <c r="MPT3" s="88"/>
      <c r="MPU3" s="88"/>
      <c r="MPV3" s="88"/>
      <c r="MPW3" s="88"/>
      <c r="MPX3" s="88"/>
      <c r="MPY3" s="336"/>
      <c r="MPZ3" s="88"/>
      <c r="MQA3" s="88"/>
      <c r="MQB3" s="88"/>
      <c r="MQC3" s="88"/>
      <c r="MQD3" s="88"/>
      <c r="MQE3" s="336"/>
      <c r="MQF3" s="88"/>
      <c r="MQG3" s="88"/>
      <c r="MQH3" s="88"/>
      <c r="MQI3" s="88"/>
      <c r="MQJ3" s="88"/>
      <c r="MQK3" s="336"/>
      <c r="MQL3" s="88"/>
      <c r="MQM3" s="88"/>
      <c r="MQN3" s="88"/>
      <c r="MQO3" s="88"/>
      <c r="MQP3" s="88"/>
      <c r="MQQ3" s="336"/>
      <c r="MQR3" s="88"/>
      <c r="MQS3" s="88"/>
      <c r="MQT3" s="88"/>
      <c r="MQU3" s="88"/>
      <c r="MQV3" s="88"/>
      <c r="MQW3" s="336"/>
      <c r="MQX3" s="88"/>
      <c r="MQY3" s="88"/>
      <c r="MQZ3" s="88"/>
      <c r="MRA3" s="88"/>
      <c r="MRB3" s="88"/>
      <c r="MRC3" s="336"/>
      <c r="MRD3" s="88"/>
      <c r="MRE3" s="88"/>
      <c r="MRF3" s="88"/>
      <c r="MRG3" s="88"/>
      <c r="MRH3" s="88"/>
      <c r="MRI3" s="336"/>
      <c r="MRJ3" s="88"/>
      <c r="MRK3" s="88"/>
      <c r="MRL3" s="88"/>
      <c r="MRM3" s="88"/>
      <c r="MRN3" s="88"/>
      <c r="MRO3" s="336"/>
      <c r="MRP3" s="88"/>
      <c r="MRQ3" s="88"/>
      <c r="MRR3" s="88"/>
      <c r="MRS3" s="88"/>
      <c r="MRT3" s="88"/>
      <c r="MRU3" s="336"/>
      <c r="MRV3" s="88"/>
      <c r="MRW3" s="88"/>
      <c r="MRX3" s="88"/>
      <c r="MRY3" s="88"/>
      <c r="MRZ3" s="88"/>
      <c r="MSA3" s="336"/>
      <c r="MSB3" s="88"/>
      <c r="MSC3" s="88"/>
      <c r="MSD3" s="88"/>
      <c r="MSE3" s="88"/>
      <c r="MSF3" s="88"/>
      <c r="MSG3" s="336"/>
      <c r="MSH3" s="88"/>
      <c r="MSI3" s="88"/>
      <c r="MSJ3" s="88"/>
      <c r="MSK3" s="88"/>
      <c r="MSL3" s="88"/>
      <c r="MSM3" s="336"/>
      <c r="MSN3" s="88"/>
      <c r="MSO3" s="88"/>
      <c r="MSP3" s="88"/>
      <c r="MSQ3" s="88"/>
      <c r="MSR3" s="88"/>
      <c r="MSS3" s="336"/>
      <c r="MST3" s="88"/>
      <c r="MSU3" s="88"/>
      <c r="MSV3" s="88"/>
      <c r="MSW3" s="88"/>
      <c r="MSX3" s="88"/>
      <c r="MSY3" s="336"/>
      <c r="MSZ3" s="88"/>
      <c r="MTA3" s="88"/>
      <c r="MTB3" s="88"/>
      <c r="MTC3" s="88"/>
      <c r="MTD3" s="88"/>
      <c r="MTE3" s="336"/>
      <c r="MTF3" s="88"/>
      <c r="MTG3" s="88"/>
      <c r="MTH3" s="88"/>
      <c r="MTI3" s="88"/>
      <c r="MTJ3" s="88"/>
      <c r="MTK3" s="336"/>
      <c r="MTL3" s="88"/>
      <c r="MTM3" s="88"/>
      <c r="MTN3" s="88"/>
      <c r="MTO3" s="88"/>
      <c r="MTP3" s="88"/>
      <c r="MTQ3" s="336"/>
      <c r="MTR3" s="88"/>
      <c r="MTS3" s="88"/>
      <c r="MTT3" s="88"/>
      <c r="MTU3" s="88"/>
      <c r="MTV3" s="88"/>
      <c r="MTW3" s="336"/>
      <c r="MTX3" s="88"/>
      <c r="MTY3" s="88"/>
      <c r="MTZ3" s="88"/>
      <c r="MUA3" s="88"/>
      <c r="MUB3" s="88"/>
      <c r="MUC3" s="336"/>
      <c r="MUD3" s="88"/>
      <c r="MUE3" s="88"/>
      <c r="MUF3" s="88"/>
      <c r="MUG3" s="88"/>
      <c r="MUH3" s="88"/>
      <c r="MUI3" s="336"/>
      <c r="MUJ3" s="88"/>
      <c r="MUK3" s="88"/>
      <c r="MUL3" s="88"/>
      <c r="MUM3" s="88"/>
      <c r="MUN3" s="88"/>
      <c r="MUO3" s="336"/>
      <c r="MUP3" s="88"/>
      <c r="MUQ3" s="88"/>
      <c r="MUR3" s="88"/>
      <c r="MUS3" s="88"/>
      <c r="MUT3" s="88"/>
      <c r="MUU3" s="336"/>
      <c r="MUV3" s="88"/>
      <c r="MUW3" s="88"/>
      <c r="MUX3" s="88"/>
      <c r="MUY3" s="88"/>
      <c r="MUZ3" s="88"/>
      <c r="MVA3" s="336"/>
      <c r="MVB3" s="88"/>
      <c r="MVC3" s="88"/>
      <c r="MVD3" s="88"/>
      <c r="MVE3" s="88"/>
      <c r="MVF3" s="88"/>
      <c r="MVG3" s="336"/>
      <c r="MVH3" s="88"/>
      <c r="MVI3" s="88"/>
      <c r="MVJ3" s="88"/>
      <c r="MVK3" s="88"/>
      <c r="MVL3" s="88"/>
      <c r="MVM3" s="336"/>
      <c r="MVN3" s="88"/>
      <c r="MVO3" s="88"/>
      <c r="MVP3" s="88"/>
      <c r="MVQ3" s="88"/>
      <c r="MVR3" s="88"/>
      <c r="MVS3" s="336"/>
      <c r="MVT3" s="88"/>
      <c r="MVU3" s="88"/>
      <c r="MVV3" s="88"/>
      <c r="MVW3" s="88"/>
      <c r="MVX3" s="88"/>
      <c r="MVY3" s="336"/>
      <c r="MVZ3" s="88"/>
      <c r="MWA3" s="88"/>
      <c r="MWB3" s="88"/>
      <c r="MWC3" s="88"/>
      <c r="MWD3" s="88"/>
      <c r="MWE3" s="336"/>
      <c r="MWF3" s="88"/>
      <c r="MWG3" s="88"/>
      <c r="MWH3" s="88"/>
      <c r="MWI3" s="88"/>
      <c r="MWJ3" s="88"/>
      <c r="MWK3" s="336"/>
      <c r="MWL3" s="88"/>
      <c r="MWM3" s="88"/>
      <c r="MWN3" s="88"/>
      <c r="MWO3" s="88"/>
      <c r="MWP3" s="88"/>
      <c r="MWQ3" s="336"/>
      <c r="MWR3" s="88"/>
      <c r="MWS3" s="88"/>
      <c r="MWT3" s="88"/>
      <c r="MWU3" s="88"/>
      <c r="MWV3" s="88"/>
      <c r="MWW3" s="336"/>
      <c r="MWX3" s="88"/>
      <c r="MWY3" s="88"/>
      <c r="MWZ3" s="88"/>
      <c r="MXA3" s="88"/>
      <c r="MXB3" s="88"/>
      <c r="MXC3" s="336"/>
      <c r="MXD3" s="88"/>
      <c r="MXE3" s="88"/>
      <c r="MXF3" s="88"/>
      <c r="MXG3" s="88"/>
      <c r="MXH3" s="88"/>
      <c r="MXI3" s="336"/>
      <c r="MXJ3" s="88"/>
      <c r="MXK3" s="88"/>
      <c r="MXL3" s="88"/>
      <c r="MXM3" s="88"/>
      <c r="MXN3" s="88"/>
      <c r="MXO3" s="336"/>
      <c r="MXP3" s="88"/>
      <c r="MXQ3" s="88"/>
      <c r="MXR3" s="88"/>
      <c r="MXS3" s="88"/>
      <c r="MXT3" s="88"/>
      <c r="MXU3" s="336"/>
      <c r="MXV3" s="88"/>
      <c r="MXW3" s="88"/>
      <c r="MXX3" s="88"/>
      <c r="MXY3" s="88"/>
      <c r="MXZ3" s="88"/>
      <c r="MYA3" s="336"/>
      <c r="MYB3" s="88"/>
      <c r="MYC3" s="88"/>
      <c r="MYD3" s="88"/>
      <c r="MYE3" s="88"/>
      <c r="MYF3" s="88"/>
      <c r="MYG3" s="336"/>
      <c r="MYH3" s="88"/>
      <c r="MYI3" s="88"/>
      <c r="MYJ3" s="88"/>
      <c r="MYK3" s="88"/>
      <c r="MYL3" s="88"/>
      <c r="MYM3" s="336"/>
      <c r="MYN3" s="88"/>
      <c r="MYO3" s="88"/>
      <c r="MYP3" s="88"/>
      <c r="MYQ3" s="88"/>
      <c r="MYR3" s="88"/>
      <c r="MYS3" s="336"/>
      <c r="MYT3" s="88"/>
      <c r="MYU3" s="88"/>
      <c r="MYV3" s="88"/>
      <c r="MYW3" s="88"/>
      <c r="MYX3" s="88"/>
      <c r="MYY3" s="336"/>
      <c r="MYZ3" s="88"/>
      <c r="MZA3" s="88"/>
      <c r="MZB3" s="88"/>
      <c r="MZC3" s="88"/>
      <c r="MZD3" s="88"/>
      <c r="MZE3" s="336"/>
      <c r="MZF3" s="88"/>
      <c r="MZG3" s="88"/>
      <c r="MZH3" s="88"/>
      <c r="MZI3" s="88"/>
      <c r="MZJ3" s="88"/>
      <c r="MZK3" s="336"/>
      <c r="MZL3" s="88"/>
      <c r="MZM3" s="88"/>
      <c r="MZN3" s="88"/>
      <c r="MZO3" s="88"/>
      <c r="MZP3" s="88"/>
      <c r="MZQ3" s="336"/>
      <c r="MZR3" s="88"/>
      <c r="MZS3" s="88"/>
      <c r="MZT3" s="88"/>
      <c r="MZU3" s="88"/>
      <c r="MZV3" s="88"/>
      <c r="MZW3" s="336"/>
      <c r="MZX3" s="88"/>
      <c r="MZY3" s="88"/>
      <c r="MZZ3" s="88"/>
      <c r="NAA3" s="88"/>
      <c r="NAB3" s="88"/>
      <c r="NAC3" s="336"/>
      <c r="NAD3" s="88"/>
      <c r="NAE3" s="88"/>
      <c r="NAF3" s="88"/>
      <c r="NAG3" s="88"/>
      <c r="NAH3" s="88"/>
      <c r="NAI3" s="336"/>
      <c r="NAJ3" s="88"/>
      <c r="NAK3" s="88"/>
      <c r="NAL3" s="88"/>
      <c r="NAM3" s="88"/>
      <c r="NAN3" s="88"/>
      <c r="NAO3" s="336"/>
      <c r="NAP3" s="88"/>
      <c r="NAQ3" s="88"/>
      <c r="NAR3" s="88"/>
      <c r="NAS3" s="88"/>
      <c r="NAT3" s="88"/>
      <c r="NAU3" s="336"/>
      <c r="NAV3" s="88"/>
      <c r="NAW3" s="88"/>
      <c r="NAX3" s="88"/>
      <c r="NAY3" s="88"/>
      <c r="NAZ3" s="88"/>
      <c r="NBA3" s="336"/>
      <c r="NBB3" s="88"/>
      <c r="NBC3" s="88"/>
      <c r="NBD3" s="88"/>
      <c r="NBE3" s="88"/>
      <c r="NBF3" s="88"/>
      <c r="NBG3" s="336"/>
      <c r="NBH3" s="88"/>
      <c r="NBI3" s="88"/>
      <c r="NBJ3" s="88"/>
      <c r="NBK3" s="88"/>
      <c r="NBL3" s="88"/>
      <c r="NBM3" s="336"/>
      <c r="NBN3" s="88"/>
      <c r="NBO3" s="88"/>
      <c r="NBP3" s="88"/>
      <c r="NBQ3" s="88"/>
      <c r="NBR3" s="88"/>
      <c r="NBS3" s="336"/>
      <c r="NBT3" s="88"/>
      <c r="NBU3" s="88"/>
      <c r="NBV3" s="88"/>
      <c r="NBW3" s="88"/>
      <c r="NBX3" s="88"/>
      <c r="NBY3" s="336"/>
      <c r="NBZ3" s="88"/>
      <c r="NCA3" s="88"/>
      <c r="NCB3" s="88"/>
      <c r="NCC3" s="88"/>
      <c r="NCD3" s="88"/>
      <c r="NCE3" s="336"/>
      <c r="NCF3" s="88"/>
      <c r="NCG3" s="88"/>
      <c r="NCH3" s="88"/>
      <c r="NCI3" s="88"/>
      <c r="NCJ3" s="88"/>
      <c r="NCK3" s="336"/>
      <c r="NCL3" s="88"/>
      <c r="NCM3" s="88"/>
      <c r="NCN3" s="88"/>
      <c r="NCO3" s="88"/>
      <c r="NCP3" s="88"/>
      <c r="NCQ3" s="336"/>
      <c r="NCR3" s="88"/>
      <c r="NCS3" s="88"/>
      <c r="NCT3" s="88"/>
      <c r="NCU3" s="88"/>
      <c r="NCV3" s="88"/>
      <c r="NCW3" s="336"/>
      <c r="NCX3" s="88"/>
      <c r="NCY3" s="88"/>
      <c r="NCZ3" s="88"/>
      <c r="NDA3" s="88"/>
      <c r="NDB3" s="88"/>
      <c r="NDC3" s="336"/>
      <c r="NDD3" s="88"/>
      <c r="NDE3" s="88"/>
      <c r="NDF3" s="88"/>
      <c r="NDG3" s="88"/>
      <c r="NDH3" s="88"/>
      <c r="NDI3" s="336"/>
      <c r="NDJ3" s="88"/>
      <c r="NDK3" s="88"/>
      <c r="NDL3" s="88"/>
      <c r="NDM3" s="88"/>
      <c r="NDN3" s="88"/>
      <c r="NDO3" s="336"/>
      <c r="NDP3" s="88"/>
      <c r="NDQ3" s="88"/>
      <c r="NDR3" s="88"/>
      <c r="NDS3" s="88"/>
      <c r="NDT3" s="88"/>
      <c r="NDU3" s="336"/>
      <c r="NDV3" s="88"/>
      <c r="NDW3" s="88"/>
      <c r="NDX3" s="88"/>
      <c r="NDY3" s="88"/>
      <c r="NDZ3" s="88"/>
      <c r="NEA3" s="336"/>
      <c r="NEB3" s="88"/>
      <c r="NEC3" s="88"/>
      <c r="NED3" s="88"/>
      <c r="NEE3" s="88"/>
      <c r="NEF3" s="88"/>
      <c r="NEG3" s="336"/>
      <c r="NEH3" s="88"/>
      <c r="NEI3" s="88"/>
      <c r="NEJ3" s="88"/>
      <c r="NEK3" s="88"/>
      <c r="NEL3" s="88"/>
      <c r="NEM3" s="336"/>
      <c r="NEN3" s="88"/>
      <c r="NEO3" s="88"/>
      <c r="NEP3" s="88"/>
      <c r="NEQ3" s="88"/>
      <c r="NER3" s="88"/>
      <c r="NES3" s="336"/>
      <c r="NET3" s="88"/>
      <c r="NEU3" s="88"/>
      <c r="NEV3" s="88"/>
      <c r="NEW3" s="88"/>
      <c r="NEX3" s="88"/>
      <c r="NEY3" s="336"/>
      <c r="NEZ3" s="88"/>
      <c r="NFA3" s="88"/>
      <c r="NFB3" s="88"/>
      <c r="NFC3" s="88"/>
      <c r="NFD3" s="88"/>
      <c r="NFE3" s="336"/>
      <c r="NFF3" s="88"/>
      <c r="NFG3" s="88"/>
      <c r="NFH3" s="88"/>
      <c r="NFI3" s="88"/>
      <c r="NFJ3" s="88"/>
      <c r="NFK3" s="336"/>
      <c r="NFL3" s="88"/>
      <c r="NFM3" s="88"/>
      <c r="NFN3" s="88"/>
      <c r="NFO3" s="88"/>
      <c r="NFP3" s="88"/>
      <c r="NFQ3" s="336"/>
      <c r="NFR3" s="88"/>
      <c r="NFS3" s="88"/>
      <c r="NFT3" s="88"/>
      <c r="NFU3" s="88"/>
      <c r="NFV3" s="88"/>
      <c r="NFW3" s="336"/>
      <c r="NFX3" s="88"/>
      <c r="NFY3" s="88"/>
      <c r="NFZ3" s="88"/>
      <c r="NGA3" s="88"/>
      <c r="NGB3" s="88"/>
      <c r="NGC3" s="336"/>
      <c r="NGD3" s="88"/>
      <c r="NGE3" s="88"/>
      <c r="NGF3" s="88"/>
      <c r="NGG3" s="88"/>
      <c r="NGH3" s="88"/>
      <c r="NGI3" s="336"/>
      <c r="NGJ3" s="88"/>
      <c r="NGK3" s="88"/>
      <c r="NGL3" s="88"/>
      <c r="NGM3" s="88"/>
      <c r="NGN3" s="88"/>
      <c r="NGO3" s="336"/>
      <c r="NGP3" s="88"/>
      <c r="NGQ3" s="88"/>
      <c r="NGR3" s="88"/>
      <c r="NGS3" s="88"/>
      <c r="NGT3" s="88"/>
      <c r="NGU3" s="336"/>
      <c r="NGV3" s="88"/>
      <c r="NGW3" s="88"/>
      <c r="NGX3" s="88"/>
      <c r="NGY3" s="88"/>
      <c r="NGZ3" s="88"/>
      <c r="NHA3" s="336"/>
      <c r="NHB3" s="88"/>
      <c r="NHC3" s="88"/>
      <c r="NHD3" s="88"/>
      <c r="NHE3" s="88"/>
      <c r="NHF3" s="88"/>
      <c r="NHG3" s="336"/>
      <c r="NHH3" s="88"/>
      <c r="NHI3" s="88"/>
      <c r="NHJ3" s="88"/>
      <c r="NHK3" s="88"/>
      <c r="NHL3" s="88"/>
      <c r="NHM3" s="336"/>
      <c r="NHN3" s="88"/>
      <c r="NHO3" s="88"/>
      <c r="NHP3" s="88"/>
      <c r="NHQ3" s="88"/>
      <c r="NHR3" s="88"/>
      <c r="NHS3" s="336"/>
      <c r="NHT3" s="88"/>
      <c r="NHU3" s="88"/>
      <c r="NHV3" s="88"/>
      <c r="NHW3" s="88"/>
      <c r="NHX3" s="88"/>
      <c r="NHY3" s="336"/>
      <c r="NHZ3" s="88"/>
      <c r="NIA3" s="88"/>
      <c r="NIB3" s="88"/>
      <c r="NIC3" s="88"/>
      <c r="NID3" s="88"/>
      <c r="NIE3" s="336"/>
      <c r="NIF3" s="88"/>
      <c r="NIG3" s="88"/>
      <c r="NIH3" s="88"/>
      <c r="NII3" s="88"/>
      <c r="NIJ3" s="88"/>
      <c r="NIK3" s="336"/>
      <c r="NIL3" s="88"/>
      <c r="NIM3" s="88"/>
      <c r="NIN3" s="88"/>
      <c r="NIO3" s="88"/>
      <c r="NIP3" s="88"/>
      <c r="NIQ3" s="336"/>
      <c r="NIR3" s="88"/>
      <c r="NIS3" s="88"/>
      <c r="NIT3" s="88"/>
      <c r="NIU3" s="88"/>
      <c r="NIV3" s="88"/>
      <c r="NIW3" s="336"/>
      <c r="NIX3" s="88"/>
      <c r="NIY3" s="88"/>
      <c r="NIZ3" s="88"/>
      <c r="NJA3" s="88"/>
      <c r="NJB3" s="88"/>
      <c r="NJC3" s="336"/>
      <c r="NJD3" s="88"/>
      <c r="NJE3" s="88"/>
      <c r="NJF3" s="88"/>
      <c r="NJG3" s="88"/>
      <c r="NJH3" s="88"/>
      <c r="NJI3" s="336"/>
      <c r="NJJ3" s="88"/>
      <c r="NJK3" s="88"/>
      <c r="NJL3" s="88"/>
      <c r="NJM3" s="88"/>
      <c r="NJN3" s="88"/>
      <c r="NJO3" s="336"/>
      <c r="NJP3" s="88"/>
      <c r="NJQ3" s="88"/>
      <c r="NJR3" s="88"/>
      <c r="NJS3" s="88"/>
      <c r="NJT3" s="88"/>
      <c r="NJU3" s="336"/>
      <c r="NJV3" s="88"/>
      <c r="NJW3" s="88"/>
      <c r="NJX3" s="88"/>
      <c r="NJY3" s="88"/>
      <c r="NJZ3" s="88"/>
      <c r="NKA3" s="336"/>
      <c r="NKB3" s="88"/>
      <c r="NKC3" s="88"/>
      <c r="NKD3" s="88"/>
      <c r="NKE3" s="88"/>
      <c r="NKF3" s="88"/>
      <c r="NKG3" s="336"/>
      <c r="NKH3" s="88"/>
      <c r="NKI3" s="88"/>
      <c r="NKJ3" s="88"/>
      <c r="NKK3" s="88"/>
      <c r="NKL3" s="88"/>
      <c r="NKM3" s="336"/>
      <c r="NKN3" s="88"/>
      <c r="NKO3" s="88"/>
      <c r="NKP3" s="88"/>
      <c r="NKQ3" s="88"/>
      <c r="NKR3" s="88"/>
      <c r="NKS3" s="336"/>
      <c r="NKT3" s="88"/>
      <c r="NKU3" s="88"/>
      <c r="NKV3" s="88"/>
      <c r="NKW3" s="88"/>
      <c r="NKX3" s="88"/>
      <c r="NKY3" s="336"/>
      <c r="NKZ3" s="88"/>
      <c r="NLA3" s="88"/>
      <c r="NLB3" s="88"/>
      <c r="NLC3" s="88"/>
      <c r="NLD3" s="88"/>
      <c r="NLE3" s="336"/>
      <c r="NLF3" s="88"/>
      <c r="NLG3" s="88"/>
      <c r="NLH3" s="88"/>
      <c r="NLI3" s="88"/>
      <c r="NLJ3" s="88"/>
      <c r="NLK3" s="336"/>
      <c r="NLL3" s="88"/>
      <c r="NLM3" s="88"/>
      <c r="NLN3" s="88"/>
      <c r="NLO3" s="88"/>
      <c r="NLP3" s="88"/>
      <c r="NLQ3" s="336"/>
      <c r="NLR3" s="88"/>
      <c r="NLS3" s="88"/>
      <c r="NLT3" s="88"/>
      <c r="NLU3" s="88"/>
      <c r="NLV3" s="88"/>
      <c r="NLW3" s="336"/>
      <c r="NLX3" s="88"/>
      <c r="NLY3" s="88"/>
      <c r="NLZ3" s="88"/>
      <c r="NMA3" s="88"/>
      <c r="NMB3" s="88"/>
      <c r="NMC3" s="336"/>
      <c r="NMD3" s="88"/>
      <c r="NME3" s="88"/>
      <c r="NMF3" s="88"/>
      <c r="NMG3" s="88"/>
      <c r="NMH3" s="88"/>
      <c r="NMI3" s="336"/>
      <c r="NMJ3" s="88"/>
      <c r="NMK3" s="88"/>
      <c r="NML3" s="88"/>
      <c r="NMM3" s="88"/>
      <c r="NMN3" s="88"/>
      <c r="NMO3" s="336"/>
      <c r="NMP3" s="88"/>
      <c r="NMQ3" s="88"/>
      <c r="NMR3" s="88"/>
      <c r="NMS3" s="88"/>
      <c r="NMT3" s="88"/>
      <c r="NMU3" s="336"/>
      <c r="NMV3" s="88"/>
      <c r="NMW3" s="88"/>
      <c r="NMX3" s="88"/>
      <c r="NMY3" s="88"/>
      <c r="NMZ3" s="88"/>
      <c r="NNA3" s="336"/>
      <c r="NNB3" s="88"/>
      <c r="NNC3" s="88"/>
      <c r="NND3" s="88"/>
      <c r="NNE3" s="88"/>
      <c r="NNF3" s="88"/>
      <c r="NNG3" s="336"/>
      <c r="NNH3" s="88"/>
      <c r="NNI3" s="88"/>
      <c r="NNJ3" s="88"/>
      <c r="NNK3" s="88"/>
      <c r="NNL3" s="88"/>
      <c r="NNM3" s="336"/>
      <c r="NNN3" s="88"/>
      <c r="NNO3" s="88"/>
      <c r="NNP3" s="88"/>
      <c r="NNQ3" s="88"/>
      <c r="NNR3" s="88"/>
      <c r="NNS3" s="336"/>
      <c r="NNT3" s="88"/>
      <c r="NNU3" s="88"/>
      <c r="NNV3" s="88"/>
      <c r="NNW3" s="88"/>
      <c r="NNX3" s="88"/>
      <c r="NNY3" s="336"/>
      <c r="NNZ3" s="88"/>
      <c r="NOA3" s="88"/>
      <c r="NOB3" s="88"/>
      <c r="NOC3" s="88"/>
      <c r="NOD3" s="88"/>
      <c r="NOE3" s="336"/>
      <c r="NOF3" s="88"/>
      <c r="NOG3" s="88"/>
      <c r="NOH3" s="88"/>
      <c r="NOI3" s="88"/>
      <c r="NOJ3" s="88"/>
      <c r="NOK3" s="336"/>
      <c r="NOL3" s="88"/>
      <c r="NOM3" s="88"/>
      <c r="NON3" s="88"/>
      <c r="NOO3" s="88"/>
      <c r="NOP3" s="88"/>
      <c r="NOQ3" s="336"/>
      <c r="NOR3" s="88"/>
      <c r="NOS3" s="88"/>
      <c r="NOT3" s="88"/>
      <c r="NOU3" s="88"/>
      <c r="NOV3" s="88"/>
      <c r="NOW3" s="336"/>
      <c r="NOX3" s="88"/>
      <c r="NOY3" s="88"/>
      <c r="NOZ3" s="88"/>
      <c r="NPA3" s="88"/>
      <c r="NPB3" s="88"/>
      <c r="NPC3" s="336"/>
      <c r="NPD3" s="88"/>
      <c r="NPE3" s="88"/>
      <c r="NPF3" s="88"/>
      <c r="NPG3" s="88"/>
      <c r="NPH3" s="88"/>
      <c r="NPI3" s="336"/>
      <c r="NPJ3" s="88"/>
      <c r="NPK3" s="88"/>
      <c r="NPL3" s="88"/>
      <c r="NPM3" s="88"/>
      <c r="NPN3" s="88"/>
      <c r="NPO3" s="336"/>
      <c r="NPP3" s="88"/>
      <c r="NPQ3" s="88"/>
      <c r="NPR3" s="88"/>
      <c r="NPS3" s="88"/>
      <c r="NPT3" s="88"/>
      <c r="NPU3" s="336"/>
      <c r="NPV3" s="88"/>
      <c r="NPW3" s="88"/>
      <c r="NPX3" s="88"/>
      <c r="NPY3" s="88"/>
      <c r="NPZ3" s="88"/>
      <c r="NQA3" s="336"/>
      <c r="NQB3" s="88"/>
      <c r="NQC3" s="88"/>
      <c r="NQD3" s="88"/>
      <c r="NQE3" s="88"/>
      <c r="NQF3" s="88"/>
      <c r="NQG3" s="336"/>
      <c r="NQH3" s="88"/>
      <c r="NQI3" s="88"/>
      <c r="NQJ3" s="88"/>
      <c r="NQK3" s="88"/>
      <c r="NQL3" s="88"/>
      <c r="NQM3" s="336"/>
      <c r="NQN3" s="88"/>
      <c r="NQO3" s="88"/>
      <c r="NQP3" s="88"/>
      <c r="NQQ3" s="88"/>
      <c r="NQR3" s="88"/>
      <c r="NQS3" s="336"/>
      <c r="NQT3" s="88"/>
      <c r="NQU3" s="88"/>
      <c r="NQV3" s="88"/>
      <c r="NQW3" s="88"/>
      <c r="NQX3" s="88"/>
      <c r="NQY3" s="336"/>
      <c r="NQZ3" s="88"/>
      <c r="NRA3" s="88"/>
      <c r="NRB3" s="88"/>
      <c r="NRC3" s="88"/>
      <c r="NRD3" s="88"/>
      <c r="NRE3" s="336"/>
      <c r="NRF3" s="88"/>
      <c r="NRG3" s="88"/>
      <c r="NRH3" s="88"/>
      <c r="NRI3" s="88"/>
      <c r="NRJ3" s="88"/>
      <c r="NRK3" s="336"/>
      <c r="NRL3" s="88"/>
      <c r="NRM3" s="88"/>
      <c r="NRN3" s="88"/>
      <c r="NRO3" s="88"/>
      <c r="NRP3" s="88"/>
      <c r="NRQ3" s="336"/>
      <c r="NRR3" s="88"/>
      <c r="NRS3" s="88"/>
      <c r="NRT3" s="88"/>
      <c r="NRU3" s="88"/>
      <c r="NRV3" s="88"/>
      <c r="NRW3" s="336"/>
      <c r="NRX3" s="88"/>
      <c r="NRY3" s="88"/>
      <c r="NRZ3" s="88"/>
      <c r="NSA3" s="88"/>
      <c r="NSB3" s="88"/>
      <c r="NSC3" s="336"/>
      <c r="NSD3" s="88"/>
      <c r="NSE3" s="88"/>
      <c r="NSF3" s="88"/>
      <c r="NSG3" s="88"/>
      <c r="NSH3" s="88"/>
      <c r="NSI3" s="336"/>
      <c r="NSJ3" s="88"/>
      <c r="NSK3" s="88"/>
      <c r="NSL3" s="88"/>
      <c r="NSM3" s="88"/>
      <c r="NSN3" s="88"/>
      <c r="NSO3" s="336"/>
      <c r="NSP3" s="88"/>
      <c r="NSQ3" s="88"/>
      <c r="NSR3" s="88"/>
      <c r="NSS3" s="88"/>
      <c r="NST3" s="88"/>
      <c r="NSU3" s="336"/>
      <c r="NSV3" s="88"/>
      <c r="NSW3" s="88"/>
      <c r="NSX3" s="88"/>
      <c r="NSY3" s="88"/>
      <c r="NSZ3" s="88"/>
      <c r="NTA3" s="336"/>
      <c r="NTB3" s="88"/>
      <c r="NTC3" s="88"/>
      <c r="NTD3" s="88"/>
      <c r="NTE3" s="88"/>
      <c r="NTF3" s="88"/>
      <c r="NTG3" s="336"/>
      <c r="NTH3" s="88"/>
      <c r="NTI3" s="88"/>
      <c r="NTJ3" s="88"/>
      <c r="NTK3" s="88"/>
      <c r="NTL3" s="88"/>
      <c r="NTM3" s="336"/>
      <c r="NTN3" s="88"/>
      <c r="NTO3" s="88"/>
      <c r="NTP3" s="88"/>
      <c r="NTQ3" s="88"/>
      <c r="NTR3" s="88"/>
      <c r="NTS3" s="336"/>
      <c r="NTT3" s="88"/>
      <c r="NTU3" s="88"/>
      <c r="NTV3" s="88"/>
      <c r="NTW3" s="88"/>
      <c r="NTX3" s="88"/>
      <c r="NTY3" s="336"/>
      <c r="NTZ3" s="88"/>
      <c r="NUA3" s="88"/>
      <c r="NUB3" s="88"/>
      <c r="NUC3" s="88"/>
      <c r="NUD3" s="88"/>
      <c r="NUE3" s="336"/>
      <c r="NUF3" s="88"/>
      <c r="NUG3" s="88"/>
      <c r="NUH3" s="88"/>
      <c r="NUI3" s="88"/>
      <c r="NUJ3" s="88"/>
      <c r="NUK3" s="336"/>
      <c r="NUL3" s="88"/>
      <c r="NUM3" s="88"/>
      <c r="NUN3" s="88"/>
      <c r="NUO3" s="88"/>
      <c r="NUP3" s="88"/>
      <c r="NUQ3" s="336"/>
      <c r="NUR3" s="88"/>
      <c r="NUS3" s="88"/>
      <c r="NUT3" s="88"/>
      <c r="NUU3" s="88"/>
      <c r="NUV3" s="88"/>
      <c r="NUW3" s="336"/>
      <c r="NUX3" s="88"/>
      <c r="NUY3" s="88"/>
      <c r="NUZ3" s="88"/>
      <c r="NVA3" s="88"/>
      <c r="NVB3" s="88"/>
      <c r="NVC3" s="336"/>
      <c r="NVD3" s="88"/>
      <c r="NVE3" s="88"/>
      <c r="NVF3" s="88"/>
      <c r="NVG3" s="88"/>
      <c r="NVH3" s="88"/>
      <c r="NVI3" s="336"/>
      <c r="NVJ3" s="88"/>
      <c r="NVK3" s="88"/>
      <c r="NVL3" s="88"/>
      <c r="NVM3" s="88"/>
      <c r="NVN3" s="88"/>
      <c r="NVO3" s="336"/>
      <c r="NVP3" s="88"/>
      <c r="NVQ3" s="88"/>
      <c r="NVR3" s="88"/>
      <c r="NVS3" s="88"/>
      <c r="NVT3" s="88"/>
      <c r="NVU3" s="336"/>
      <c r="NVV3" s="88"/>
      <c r="NVW3" s="88"/>
      <c r="NVX3" s="88"/>
      <c r="NVY3" s="88"/>
      <c r="NVZ3" s="88"/>
      <c r="NWA3" s="336"/>
      <c r="NWB3" s="88"/>
      <c r="NWC3" s="88"/>
      <c r="NWD3" s="88"/>
      <c r="NWE3" s="88"/>
      <c r="NWF3" s="88"/>
      <c r="NWG3" s="336"/>
      <c r="NWH3" s="88"/>
      <c r="NWI3" s="88"/>
      <c r="NWJ3" s="88"/>
      <c r="NWK3" s="88"/>
      <c r="NWL3" s="88"/>
      <c r="NWM3" s="336"/>
      <c r="NWN3" s="88"/>
      <c r="NWO3" s="88"/>
      <c r="NWP3" s="88"/>
      <c r="NWQ3" s="88"/>
      <c r="NWR3" s="88"/>
      <c r="NWS3" s="336"/>
      <c r="NWT3" s="88"/>
      <c r="NWU3" s="88"/>
      <c r="NWV3" s="88"/>
      <c r="NWW3" s="88"/>
      <c r="NWX3" s="88"/>
      <c r="NWY3" s="336"/>
      <c r="NWZ3" s="88"/>
      <c r="NXA3" s="88"/>
      <c r="NXB3" s="88"/>
      <c r="NXC3" s="88"/>
      <c r="NXD3" s="88"/>
      <c r="NXE3" s="336"/>
      <c r="NXF3" s="88"/>
      <c r="NXG3" s="88"/>
      <c r="NXH3" s="88"/>
      <c r="NXI3" s="88"/>
      <c r="NXJ3" s="88"/>
      <c r="NXK3" s="336"/>
      <c r="NXL3" s="88"/>
      <c r="NXM3" s="88"/>
      <c r="NXN3" s="88"/>
      <c r="NXO3" s="88"/>
      <c r="NXP3" s="88"/>
      <c r="NXQ3" s="336"/>
      <c r="NXR3" s="88"/>
      <c r="NXS3" s="88"/>
      <c r="NXT3" s="88"/>
      <c r="NXU3" s="88"/>
      <c r="NXV3" s="88"/>
      <c r="NXW3" s="336"/>
      <c r="NXX3" s="88"/>
      <c r="NXY3" s="88"/>
      <c r="NXZ3" s="88"/>
      <c r="NYA3" s="88"/>
      <c r="NYB3" s="88"/>
      <c r="NYC3" s="336"/>
      <c r="NYD3" s="88"/>
      <c r="NYE3" s="88"/>
      <c r="NYF3" s="88"/>
      <c r="NYG3" s="88"/>
      <c r="NYH3" s="88"/>
      <c r="NYI3" s="336"/>
      <c r="NYJ3" s="88"/>
      <c r="NYK3" s="88"/>
      <c r="NYL3" s="88"/>
      <c r="NYM3" s="88"/>
      <c r="NYN3" s="88"/>
      <c r="NYO3" s="336"/>
      <c r="NYP3" s="88"/>
      <c r="NYQ3" s="88"/>
      <c r="NYR3" s="88"/>
      <c r="NYS3" s="88"/>
      <c r="NYT3" s="88"/>
      <c r="NYU3" s="336"/>
      <c r="NYV3" s="88"/>
      <c r="NYW3" s="88"/>
      <c r="NYX3" s="88"/>
      <c r="NYY3" s="88"/>
      <c r="NYZ3" s="88"/>
      <c r="NZA3" s="336"/>
      <c r="NZB3" s="88"/>
      <c r="NZC3" s="88"/>
      <c r="NZD3" s="88"/>
      <c r="NZE3" s="88"/>
      <c r="NZF3" s="88"/>
      <c r="NZG3" s="336"/>
      <c r="NZH3" s="88"/>
      <c r="NZI3" s="88"/>
      <c r="NZJ3" s="88"/>
      <c r="NZK3" s="88"/>
      <c r="NZL3" s="88"/>
      <c r="NZM3" s="336"/>
      <c r="NZN3" s="88"/>
      <c r="NZO3" s="88"/>
      <c r="NZP3" s="88"/>
      <c r="NZQ3" s="88"/>
      <c r="NZR3" s="88"/>
      <c r="NZS3" s="336"/>
      <c r="NZT3" s="88"/>
      <c r="NZU3" s="88"/>
      <c r="NZV3" s="88"/>
      <c r="NZW3" s="88"/>
      <c r="NZX3" s="88"/>
      <c r="NZY3" s="336"/>
      <c r="NZZ3" s="88"/>
      <c r="OAA3" s="88"/>
      <c r="OAB3" s="88"/>
      <c r="OAC3" s="88"/>
      <c r="OAD3" s="88"/>
      <c r="OAE3" s="336"/>
      <c r="OAF3" s="88"/>
      <c r="OAG3" s="88"/>
      <c r="OAH3" s="88"/>
      <c r="OAI3" s="88"/>
      <c r="OAJ3" s="88"/>
      <c r="OAK3" s="336"/>
      <c r="OAL3" s="88"/>
      <c r="OAM3" s="88"/>
      <c r="OAN3" s="88"/>
      <c r="OAO3" s="88"/>
      <c r="OAP3" s="88"/>
      <c r="OAQ3" s="336"/>
      <c r="OAR3" s="88"/>
      <c r="OAS3" s="88"/>
      <c r="OAT3" s="88"/>
      <c r="OAU3" s="88"/>
      <c r="OAV3" s="88"/>
      <c r="OAW3" s="336"/>
      <c r="OAX3" s="88"/>
      <c r="OAY3" s="88"/>
      <c r="OAZ3" s="88"/>
      <c r="OBA3" s="88"/>
      <c r="OBB3" s="88"/>
      <c r="OBC3" s="336"/>
      <c r="OBD3" s="88"/>
      <c r="OBE3" s="88"/>
      <c r="OBF3" s="88"/>
      <c r="OBG3" s="88"/>
      <c r="OBH3" s="88"/>
      <c r="OBI3" s="336"/>
      <c r="OBJ3" s="88"/>
      <c r="OBK3" s="88"/>
      <c r="OBL3" s="88"/>
      <c r="OBM3" s="88"/>
      <c r="OBN3" s="88"/>
      <c r="OBO3" s="336"/>
      <c r="OBP3" s="88"/>
      <c r="OBQ3" s="88"/>
      <c r="OBR3" s="88"/>
      <c r="OBS3" s="88"/>
      <c r="OBT3" s="88"/>
      <c r="OBU3" s="336"/>
      <c r="OBV3" s="88"/>
      <c r="OBW3" s="88"/>
      <c r="OBX3" s="88"/>
      <c r="OBY3" s="88"/>
      <c r="OBZ3" s="88"/>
      <c r="OCA3" s="336"/>
      <c r="OCB3" s="88"/>
      <c r="OCC3" s="88"/>
      <c r="OCD3" s="88"/>
      <c r="OCE3" s="88"/>
      <c r="OCF3" s="88"/>
      <c r="OCG3" s="336"/>
      <c r="OCH3" s="88"/>
      <c r="OCI3" s="88"/>
      <c r="OCJ3" s="88"/>
      <c r="OCK3" s="88"/>
      <c r="OCL3" s="88"/>
      <c r="OCM3" s="336"/>
      <c r="OCN3" s="88"/>
      <c r="OCO3" s="88"/>
      <c r="OCP3" s="88"/>
      <c r="OCQ3" s="88"/>
      <c r="OCR3" s="88"/>
      <c r="OCS3" s="336"/>
      <c r="OCT3" s="88"/>
      <c r="OCU3" s="88"/>
      <c r="OCV3" s="88"/>
      <c r="OCW3" s="88"/>
      <c r="OCX3" s="88"/>
      <c r="OCY3" s="336"/>
      <c r="OCZ3" s="88"/>
      <c r="ODA3" s="88"/>
      <c r="ODB3" s="88"/>
      <c r="ODC3" s="88"/>
      <c r="ODD3" s="88"/>
      <c r="ODE3" s="336"/>
      <c r="ODF3" s="88"/>
      <c r="ODG3" s="88"/>
      <c r="ODH3" s="88"/>
      <c r="ODI3" s="88"/>
      <c r="ODJ3" s="88"/>
      <c r="ODK3" s="336"/>
      <c r="ODL3" s="88"/>
      <c r="ODM3" s="88"/>
      <c r="ODN3" s="88"/>
      <c r="ODO3" s="88"/>
      <c r="ODP3" s="88"/>
      <c r="ODQ3" s="336"/>
      <c r="ODR3" s="88"/>
      <c r="ODS3" s="88"/>
      <c r="ODT3" s="88"/>
      <c r="ODU3" s="88"/>
      <c r="ODV3" s="88"/>
      <c r="ODW3" s="336"/>
      <c r="ODX3" s="88"/>
      <c r="ODY3" s="88"/>
      <c r="ODZ3" s="88"/>
      <c r="OEA3" s="88"/>
      <c r="OEB3" s="88"/>
      <c r="OEC3" s="336"/>
      <c r="OED3" s="88"/>
      <c r="OEE3" s="88"/>
      <c r="OEF3" s="88"/>
      <c r="OEG3" s="88"/>
      <c r="OEH3" s="88"/>
      <c r="OEI3" s="336"/>
      <c r="OEJ3" s="88"/>
      <c r="OEK3" s="88"/>
      <c r="OEL3" s="88"/>
      <c r="OEM3" s="88"/>
      <c r="OEN3" s="88"/>
      <c r="OEO3" s="336"/>
      <c r="OEP3" s="88"/>
      <c r="OEQ3" s="88"/>
      <c r="OER3" s="88"/>
      <c r="OES3" s="88"/>
      <c r="OET3" s="88"/>
      <c r="OEU3" s="336"/>
      <c r="OEV3" s="88"/>
      <c r="OEW3" s="88"/>
      <c r="OEX3" s="88"/>
      <c r="OEY3" s="88"/>
      <c r="OEZ3" s="88"/>
      <c r="OFA3" s="336"/>
      <c r="OFB3" s="88"/>
      <c r="OFC3" s="88"/>
      <c r="OFD3" s="88"/>
      <c r="OFE3" s="88"/>
      <c r="OFF3" s="88"/>
      <c r="OFG3" s="336"/>
      <c r="OFH3" s="88"/>
      <c r="OFI3" s="88"/>
      <c r="OFJ3" s="88"/>
      <c r="OFK3" s="88"/>
      <c r="OFL3" s="88"/>
      <c r="OFM3" s="336"/>
      <c r="OFN3" s="88"/>
      <c r="OFO3" s="88"/>
      <c r="OFP3" s="88"/>
      <c r="OFQ3" s="88"/>
      <c r="OFR3" s="88"/>
      <c r="OFS3" s="336"/>
      <c r="OFT3" s="88"/>
      <c r="OFU3" s="88"/>
      <c r="OFV3" s="88"/>
      <c r="OFW3" s="88"/>
      <c r="OFX3" s="88"/>
      <c r="OFY3" s="336"/>
      <c r="OFZ3" s="88"/>
      <c r="OGA3" s="88"/>
      <c r="OGB3" s="88"/>
      <c r="OGC3" s="88"/>
      <c r="OGD3" s="88"/>
      <c r="OGE3" s="336"/>
      <c r="OGF3" s="88"/>
      <c r="OGG3" s="88"/>
      <c r="OGH3" s="88"/>
      <c r="OGI3" s="88"/>
      <c r="OGJ3" s="88"/>
      <c r="OGK3" s="336"/>
      <c r="OGL3" s="88"/>
      <c r="OGM3" s="88"/>
      <c r="OGN3" s="88"/>
      <c r="OGO3" s="88"/>
      <c r="OGP3" s="88"/>
      <c r="OGQ3" s="336"/>
      <c r="OGR3" s="88"/>
      <c r="OGS3" s="88"/>
      <c r="OGT3" s="88"/>
      <c r="OGU3" s="88"/>
      <c r="OGV3" s="88"/>
      <c r="OGW3" s="336"/>
      <c r="OGX3" s="88"/>
      <c r="OGY3" s="88"/>
      <c r="OGZ3" s="88"/>
      <c r="OHA3" s="88"/>
      <c r="OHB3" s="88"/>
      <c r="OHC3" s="336"/>
      <c r="OHD3" s="88"/>
      <c r="OHE3" s="88"/>
      <c r="OHF3" s="88"/>
      <c r="OHG3" s="88"/>
      <c r="OHH3" s="88"/>
      <c r="OHI3" s="336"/>
      <c r="OHJ3" s="88"/>
      <c r="OHK3" s="88"/>
      <c r="OHL3" s="88"/>
      <c r="OHM3" s="88"/>
      <c r="OHN3" s="88"/>
      <c r="OHO3" s="336"/>
      <c r="OHP3" s="88"/>
      <c r="OHQ3" s="88"/>
      <c r="OHR3" s="88"/>
      <c r="OHS3" s="88"/>
      <c r="OHT3" s="88"/>
      <c r="OHU3" s="336"/>
      <c r="OHV3" s="88"/>
      <c r="OHW3" s="88"/>
      <c r="OHX3" s="88"/>
      <c r="OHY3" s="88"/>
      <c r="OHZ3" s="88"/>
      <c r="OIA3" s="336"/>
      <c r="OIB3" s="88"/>
      <c r="OIC3" s="88"/>
      <c r="OID3" s="88"/>
      <c r="OIE3" s="88"/>
      <c r="OIF3" s="88"/>
      <c r="OIG3" s="336"/>
      <c r="OIH3" s="88"/>
      <c r="OII3" s="88"/>
      <c r="OIJ3" s="88"/>
      <c r="OIK3" s="88"/>
      <c r="OIL3" s="88"/>
      <c r="OIM3" s="336"/>
      <c r="OIN3" s="88"/>
      <c r="OIO3" s="88"/>
      <c r="OIP3" s="88"/>
      <c r="OIQ3" s="88"/>
      <c r="OIR3" s="88"/>
      <c r="OIS3" s="336"/>
      <c r="OIT3" s="88"/>
      <c r="OIU3" s="88"/>
      <c r="OIV3" s="88"/>
      <c r="OIW3" s="88"/>
      <c r="OIX3" s="88"/>
      <c r="OIY3" s="336"/>
      <c r="OIZ3" s="88"/>
      <c r="OJA3" s="88"/>
      <c r="OJB3" s="88"/>
      <c r="OJC3" s="88"/>
      <c r="OJD3" s="88"/>
      <c r="OJE3" s="336"/>
      <c r="OJF3" s="88"/>
      <c r="OJG3" s="88"/>
      <c r="OJH3" s="88"/>
      <c r="OJI3" s="88"/>
      <c r="OJJ3" s="88"/>
      <c r="OJK3" s="336"/>
      <c r="OJL3" s="88"/>
      <c r="OJM3" s="88"/>
      <c r="OJN3" s="88"/>
      <c r="OJO3" s="88"/>
      <c r="OJP3" s="88"/>
      <c r="OJQ3" s="336"/>
      <c r="OJR3" s="88"/>
      <c r="OJS3" s="88"/>
      <c r="OJT3" s="88"/>
      <c r="OJU3" s="88"/>
      <c r="OJV3" s="88"/>
      <c r="OJW3" s="336"/>
      <c r="OJX3" s="88"/>
      <c r="OJY3" s="88"/>
      <c r="OJZ3" s="88"/>
      <c r="OKA3" s="88"/>
      <c r="OKB3" s="88"/>
      <c r="OKC3" s="336"/>
      <c r="OKD3" s="88"/>
      <c r="OKE3" s="88"/>
      <c r="OKF3" s="88"/>
      <c r="OKG3" s="88"/>
      <c r="OKH3" s="88"/>
      <c r="OKI3" s="336"/>
      <c r="OKJ3" s="88"/>
      <c r="OKK3" s="88"/>
      <c r="OKL3" s="88"/>
      <c r="OKM3" s="88"/>
      <c r="OKN3" s="88"/>
      <c r="OKO3" s="336"/>
      <c r="OKP3" s="88"/>
      <c r="OKQ3" s="88"/>
      <c r="OKR3" s="88"/>
      <c r="OKS3" s="88"/>
      <c r="OKT3" s="88"/>
      <c r="OKU3" s="336"/>
      <c r="OKV3" s="88"/>
      <c r="OKW3" s="88"/>
      <c r="OKX3" s="88"/>
      <c r="OKY3" s="88"/>
      <c r="OKZ3" s="88"/>
      <c r="OLA3" s="336"/>
      <c r="OLB3" s="88"/>
      <c r="OLC3" s="88"/>
      <c r="OLD3" s="88"/>
      <c r="OLE3" s="88"/>
      <c r="OLF3" s="88"/>
      <c r="OLG3" s="336"/>
      <c r="OLH3" s="88"/>
      <c r="OLI3" s="88"/>
      <c r="OLJ3" s="88"/>
      <c r="OLK3" s="88"/>
      <c r="OLL3" s="88"/>
      <c r="OLM3" s="336"/>
      <c r="OLN3" s="88"/>
      <c r="OLO3" s="88"/>
      <c r="OLP3" s="88"/>
      <c r="OLQ3" s="88"/>
      <c r="OLR3" s="88"/>
      <c r="OLS3" s="336"/>
      <c r="OLT3" s="88"/>
      <c r="OLU3" s="88"/>
      <c r="OLV3" s="88"/>
      <c r="OLW3" s="88"/>
      <c r="OLX3" s="88"/>
      <c r="OLY3" s="336"/>
      <c r="OLZ3" s="88"/>
      <c r="OMA3" s="88"/>
      <c r="OMB3" s="88"/>
      <c r="OMC3" s="88"/>
      <c r="OMD3" s="88"/>
      <c r="OME3" s="336"/>
      <c r="OMF3" s="88"/>
      <c r="OMG3" s="88"/>
      <c r="OMH3" s="88"/>
      <c r="OMI3" s="88"/>
      <c r="OMJ3" s="88"/>
      <c r="OMK3" s="336"/>
      <c r="OML3" s="88"/>
      <c r="OMM3" s="88"/>
      <c r="OMN3" s="88"/>
      <c r="OMO3" s="88"/>
      <c r="OMP3" s="88"/>
      <c r="OMQ3" s="336"/>
      <c r="OMR3" s="88"/>
      <c r="OMS3" s="88"/>
      <c r="OMT3" s="88"/>
      <c r="OMU3" s="88"/>
      <c r="OMV3" s="88"/>
      <c r="OMW3" s="336"/>
      <c r="OMX3" s="88"/>
      <c r="OMY3" s="88"/>
      <c r="OMZ3" s="88"/>
      <c r="ONA3" s="88"/>
      <c r="ONB3" s="88"/>
      <c r="ONC3" s="336"/>
      <c r="OND3" s="88"/>
      <c r="ONE3" s="88"/>
      <c r="ONF3" s="88"/>
      <c r="ONG3" s="88"/>
      <c r="ONH3" s="88"/>
      <c r="ONI3" s="336"/>
      <c r="ONJ3" s="88"/>
      <c r="ONK3" s="88"/>
      <c r="ONL3" s="88"/>
      <c r="ONM3" s="88"/>
      <c r="ONN3" s="88"/>
      <c r="ONO3" s="336"/>
      <c r="ONP3" s="88"/>
      <c r="ONQ3" s="88"/>
      <c r="ONR3" s="88"/>
      <c r="ONS3" s="88"/>
      <c r="ONT3" s="88"/>
      <c r="ONU3" s="336"/>
      <c r="ONV3" s="88"/>
      <c r="ONW3" s="88"/>
      <c r="ONX3" s="88"/>
      <c r="ONY3" s="88"/>
      <c r="ONZ3" s="88"/>
      <c r="OOA3" s="336"/>
      <c r="OOB3" s="88"/>
      <c r="OOC3" s="88"/>
      <c r="OOD3" s="88"/>
      <c r="OOE3" s="88"/>
      <c r="OOF3" s="88"/>
      <c r="OOG3" s="336"/>
      <c r="OOH3" s="88"/>
      <c r="OOI3" s="88"/>
      <c r="OOJ3" s="88"/>
      <c r="OOK3" s="88"/>
      <c r="OOL3" s="88"/>
      <c r="OOM3" s="336"/>
      <c r="OON3" s="88"/>
      <c r="OOO3" s="88"/>
      <c r="OOP3" s="88"/>
      <c r="OOQ3" s="88"/>
      <c r="OOR3" s="88"/>
      <c r="OOS3" s="336"/>
      <c r="OOT3" s="88"/>
      <c r="OOU3" s="88"/>
      <c r="OOV3" s="88"/>
      <c r="OOW3" s="88"/>
      <c r="OOX3" s="88"/>
      <c r="OOY3" s="336"/>
      <c r="OOZ3" s="88"/>
      <c r="OPA3" s="88"/>
      <c r="OPB3" s="88"/>
      <c r="OPC3" s="88"/>
      <c r="OPD3" s="88"/>
      <c r="OPE3" s="336"/>
      <c r="OPF3" s="88"/>
      <c r="OPG3" s="88"/>
      <c r="OPH3" s="88"/>
      <c r="OPI3" s="88"/>
      <c r="OPJ3" s="88"/>
      <c r="OPK3" s="336"/>
      <c r="OPL3" s="88"/>
      <c r="OPM3" s="88"/>
      <c r="OPN3" s="88"/>
      <c r="OPO3" s="88"/>
      <c r="OPP3" s="88"/>
      <c r="OPQ3" s="336"/>
      <c r="OPR3" s="88"/>
      <c r="OPS3" s="88"/>
      <c r="OPT3" s="88"/>
      <c r="OPU3" s="88"/>
      <c r="OPV3" s="88"/>
      <c r="OPW3" s="336"/>
      <c r="OPX3" s="88"/>
      <c r="OPY3" s="88"/>
      <c r="OPZ3" s="88"/>
      <c r="OQA3" s="88"/>
      <c r="OQB3" s="88"/>
      <c r="OQC3" s="336"/>
      <c r="OQD3" s="88"/>
      <c r="OQE3" s="88"/>
      <c r="OQF3" s="88"/>
      <c r="OQG3" s="88"/>
      <c r="OQH3" s="88"/>
      <c r="OQI3" s="336"/>
      <c r="OQJ3" s="88"/>
      <c r="OQK3" s="88"/>
      <c r="OQL3" s="88"/>
      <c r="OQM3" s="88"/>
      <c r="OQN3" s="88"/>
      <c r="OQO3" s="336"/>
      <c r="OQP3" s="88"/>
      <c r="OQQ3" s="88"/>
      <c r="OQR3" s="88"/>
      <c r="OQS3" s="88"/>
      <c r="OQT3" s="88"/>
      <c r="OQU3" s="336"/>
      <c r="OQV3" s="88"/>
      <c r="OQW3" s="88"/>
      <c r="OQX3" s="88"/>
      <c r="OQY3" s="88"/>
      <c r="OQZ3" s="88"/>
      <c r="ORA3" s="336"/>
      <c r="ORB3" s="88"/>
      <c r="ORC3" s="88"/>
      <c r="ORD3" s="88"/>
      <c r="ORE3" s="88"/>
      <c r="ORF3" s="88"/>
      <c r="ORG3" s="336"/>
      <c r="ORH3" s="88"/>
      <c r="ORI3" s="88"/>
      <c r="ORJ3" s="88"/>
      <c r="ORK3" s="88"/>
      <c r="ORL3" s="88"/>
      <c r="ORM3" s="336"/>
      <c r="ORN3" s="88"/>
      <c r="ORO3" s="88"/>
      <c r="ORP3" s="88"/>
      <c r="ORQ3" s="88"/>
      <c r="ORR3" s="88"/>
      <c r="ORS3" s="336"/>
      <c r="ORT3" s="88"/>
      <c r="ORU3" s="88"/>
      <c r="ORV3" s="88"/>
      <c r="ORW3" s="88"/>
      <c r="ORX3" s="88"/>
      <c r="ORY3" s="336"/>
      <c r="ORZ3" s="88"/>
      <c r="OSA3" s="88"/>
      <c r="OSB3" s="88"/>
      <c r="OSC3" s="88"/>
      <c r="OSD3" s="88"/>
      <c r="OSE3" s="336"/>
      <c r="OSF3" s="88"/>
      <c r="OSG3" s="88"/>
      <c r="OSH3" s="88"/>
      <c r="OSI3" s="88"/>
      <c r="OSJ3" s="88"/>
      <c r="OSK3" s="336"/>
      <c r="OSL3" s="88"/>
      <c r="OSM3" s="88"/>
      <c r="OSN3" s="88"/>
      <c r="OSO3" s="88"/>
      <c r="OSP3" s="88"/>
      <c r="OSQ3" s="336"/>
      <c r="OSR3" s="88"/>
      <c r="OSS3" s="88"/>
      <c r="OST3" s="88"/>
      <c r="OSU3" s="88"/>
      <c r="OSV3" s="88"/>
      <c r="OSW3" s="336"/>
      <c r="OSX3" s="88"/>
      <c r="OSY3" s="88"/>
      <c r="OSZ3" s="88"/>
      <c r="OTA3" s="88"/>
      <c r="OTB3" s="88"/>
      <c r="OTC3" s="336"/>
      <c r="OTD3" s="88"/>
      <c r="OTE3" s="88"/>
      <c r="OTF3" s="88"/>
      <c r="OTG3" s="88"/>
      <c r="OTH3" s="88"/>
      <c r="OTI3" s="336"/>
      <c r="OTJ3" s="88"/>
      <c r="OTK3" s="88"/>
      <c r="OTL3" s="88"/>
      <c r="OTM3" s="88"/>
      <c r="OTN3" s="88"/>
      <c r="OTO3" s="336"/>
      <c r="OTP3" s="88"/>
      <c r="OTQ3" s="88"/>
      <c r="OTR3" s="88"/>
      <c r="OTS3" s="88"/>
      <c r="OTT3" s="88"/>
      <c r="OTU3" s="336"/>
      <c r="OTV3" s="88"/>
      <c r="OTW3" s="88"/>
      <c r="OTX3" s="88"/>
      <c r="OTY3" s="88"/>
      <c r="OTZ3" s="88"/>
      <c r="OUA3" s="336"/>
      <c r="OUB3" s="88"/>
      <c r="OUC3" s="88"/>
      <c r="OUD3" s="88"/>
      <c r="OUE3" s="88"/>
      <c r="OUF3" s="88"/>
      <c r="OUG3" s="336"/>
      <c r="OUH3" s="88"/>
      <c r="OUI3" s="88"/>
      <c r="OUJ3" s="88"/>
      <c r="OUK3" s="88"/>
      <c r="OUL3" s="88"/>
      <c r="OUM3" s="336"/>
      <c r="OUN3" s="88"/>
      <c r="OUO3" s="88"/>
      <c r="OUP3" s="88"/>
      <c r="OUQ3" s="88"/>
      <c r="OUR3" s="88"/>
      <c r="OUS3" s="336"/>
      <c r="OUT3" s="88"/>
      <c r="OUU3" s="88"/>
      <c r="OUV3" s="88"/>
      <c r="OUW3" s="88"/>
      <c r="OUX3" s="88"/>
      <c r="OUY3" s="336"/>
      <c r="OUZ3" s="88"/>
      <c r="OVA3" s="88"/>
      <c r="OVB3" s="88"/>
      <c r="OVC3" s="88"/>
      <c r="OVD3" s="88"/>
      <c r="OVE3" s="336"/>
      <c r="OVF3" s="88"/>
      <c r="OVG3" s="88"/>
      <c r="OVH3" s="88"/>
      <c r="OVI3" s="88"/>
      <c r="OVJ3" s="88"/>
      <c r="OVK3" s="336"/>
      <c r="OVL3" s="88"/>
      <c r="OVM3" s="88"/>
      <c r="OVN3" s="88"/>
      <c r="OVO3" s="88"/>
      <c r="OVP3" s="88"/>
      <c r="OVQ3" s="336"/>
      <c r="OVR3" s="88"/>
      <c r="OVS3" s="88"/>
      <c r="OVT3" s="88"/>
      <c r="OVU3" s="88"/>
      <c r="OVV3" s="88"/>
      <c r="OVW3" s="336"/>
      <c r="OVX3" s="88"/>
      <c r="OVY3" s="88"/>
      <c r="OVZ3" s="88"/>
      <c r="OWA3" s="88"/>
      <c r="OWB3" s="88"/>
      <c r="OWC3" s="336"/>
      <c r="OWD3" s="88"/>
      <c r="OWE3" s="88"/>
      <c r="OWF3" s="88"/>
      <c r="OWG3" s="88"/>
      <c r="OWH3" s="88"/>
      <c r="OWI3" s="336"/>
      <c r="OWJ3" s="88"/>
      <c r="OWK3" s="88"/>
      <c r="OWL3" s="88"/>
      <c r="OWM3" s="88"/>
      <c r="OWN3" s="88"/>
      <c r="OWO3" s="336"/>
      <c r="OWP3" s="88"/>
      <c r="OWQ3" s="88"/>
      <c r="OWR3" s="88"/>
      <c r="OWS3" s="88"/>
      <c r="OWT3" s="88"/>
      <c r="OWU3" s="336"/>
      <c r="OWV3" s="88"/>
      <c r="OWW3" s="88"/>
      <c r="OWX3" s="88"/>
      <c r="OWY3" s="88"/>
      <c r="OWZ3" s="88"/>
      <c r="OXA3" s="336"/>
      <c r="OXB3" s="88"/>
      <c r="OXC3" s="88"/>
      <c r="OXD3" s="88"/>
      <c r="OXE3" s="88"/>
      <c r="OXF3" s="88"/>
      <c r="OXG3" s="336"/>
      <c r="OXH3" s="88"/>
      <c r="OXI3" s="88"/>
      <c r="OXJ3" s="88"/>
      <c r="OXK3" s="88"/>
      <c r="OXL3" s="88"/>
      <c r="OXM3" s="336"/>
      <c r="OXN3" s="88"/>
      <c r="OXO3" s="88"/>
      <c r="OXP3" s="88"/>
      <c r="OXQ3" s="88"/>
      <c r="OXR3" s="88"/>
      <c r="OXS3" s="336"/>
      <c r="OXT3" s="88"/>
      <c r="OXU3" s="88"/>
      <c r="OXV3" s="88"/>
      <c r="OXW3" s="88"/>
      <c r="OXX3" s="88"/>
      <c r="OXY3" s="336"/>
      <c r="OXZ3" s="88"/>
      <c r="OYA3" s="88"/>
      <c r="OYB3" s="88"/>
      <c r="OYC3" s="88"/>
      <c r="OYD3" s="88"/>
      <c r="OYE3" s="336"/>
      <c r="OYF3" s="88"/>
      <c r="OYG3" s="88"/>
      <c r="OYH3" s="88"/>
      <c r="OYI3" s="88"/>
      <c r="OYJ3" s="88"/>
      <c r="OYK3" s="336"/>
      <c r="OYL3" s="88"/>
      <c r="OYM3" s="88"/>
      <c r="OYN3" s="88"/>
      <c r="OYO3" s="88"/>
      <c r="OYP3" s="88"/>
      <c r="OYQ3" s="336"/>
      <c r="OYR3" s="88"/>
      <c r="OYS3" s="88"/>
      <c r="OYT3" s="88"/>
      <c r="OYU3" s="88"/>
      <c r="OYV3" s="88"/>
      <c r="OYW3" s="336"/>
      <c r="OYX3" s="88"/>
      <c r="OYY3" s="88"/>
      <c r="OYZ3" s="88"/>
      <c r="OZA3" s="88"/>
      <c r="OZB3" s="88"/>
      <c r="OZC3" s="336"/>
      <c r="OZD3" s="88"/>
      <c r="OZE3" s="88"/>
      <c r="OZF3" s="88"/>
      <c r="OZG3" s="88"/>
      <c r="OZH3" s="88"/>
      <c r="OZI3" s="336"/>
      <c r="OZJ3" s="88"/>
      <c r="OZK3" s="88"/>
      <c r="OZL3" s="88"/>
      <c r="OZM3" s="88"/>
      <c r="OZN3" s="88"/>
      <c r="OZO3" s="336"/>
      <c r="OZP3" s="88"/>
      <c r="OZQ3" s="88"/>
      <c r="OZR3" s="88"/>
      <c r="OZS3" s="88"/>
      <c r="OZT3" s="88"/>
      <c r="OZU3" s="336"/>
      <c r="OZV3" s="88"/>
      <c r="OZW3" s="88"/>
      <c r="OZX3" s="88"/>
      <c r="OZY3" s="88"/>
      <c r="OZZ3" s="88"/>
      <c r="PAA3" s="336"/>
      <c r="PAB3" s="88"/>
      <c r="PAC3" s="88"/>
      <c r="PAD3" s="88"/>
      <c r="PAE3" s="88"/>
      <c r="PAF3" s="88"/>
      <c r="PAG3" s="336"/>
      <c r="PAH3" s="88"/>
      <c r="PAI3" s="88"/>
      <c r="PAJ3" s="88"/>
      <c r="PAK3" s="88"/>
      <c r="PAL3" s="88"/>
      <c r="PAM3" s="336"/>
      <c r="PAN3" s="88"/>
      <c r="PAO3" s="88"/>
      <c r="PAP3" s="88"/>
      <c r="PAQ3" s="88"/>
      <c r="PAR3" s="88"/>
      <c r="PAS3" s="336"/>
      <c r="PAT3" s="88"/>
      <c r="PAU3" s="88"/>
      <c r="PAV3" s="88"/>
      <c r="PAW3" s="88"/>
      <c r="PAX3" s="88"/>
      <c r="PAY3" s="336"/>
      <c r="PAZ3" s="88"/>
      <c r="PBA3" s="88"/>
      <c r="PBB3" s="88"/>
      <c r="PBC3" s="88"/>
      <c r="PBD3" s="88"/>
      <c r="PBE3" s="336"/>
      <c r="PBF3" s="88"/>
      <c r="PBG3" s="88"/>
      <c r="PBH3" s="88"/>
      <c r="PBI3" s="88"/>
      <c r="PBJ3" s="88"/>
      <c r="PBK3" s="336"/>
      <c r="PBL3" s="88"/>
      <c r="PBM3" s="88"/>
      <c r="PBN3" s="88"/>
      <c r="PBO3" s="88"/>
      <c r="PBP3" s="88"/>
      <c r="PBQ3" s="336"/>
      <c r="PBR3" s="88"/>
      <c r="PBS3" s="88"/>
      <c r="PBT3" s="88"/>
      <c r="PBU3" s="88"/>
      <c r="PBV3" s="88"/>
      <c r="PBW3" s="336"/>
      <c r="PBX3" s="88"/>
      <c r="PBY3" s="88"/>
      <c r="PBZ3" s="88"/>
      <c r="PCA3" s="88"/>
      <c r="PCB3" s="88"/>
      <c r="PCC3" s="336"/>
      <c r="PCD3" s="88"/>
      <c r="PCE3" s="88"/>
      <c r="PCF3" s="88"/>
      <c r="PCG3" s="88"/>
      <c r="PCH3" s="88"/>
      <c r="PCI3" s="336"/>
      <c r="PCJ3" s="88"/>
      <c r="PCK3" s="88"/>
      <c r="PCL3" s="88"/>
      <c r="PCM3" s="88"/>
      <c r="PCN3" s="88"/>
      <c r="PCO3" s="336"/>
      <c r="PCP3" s="88"/>
      <c r="PCQ3" s="88"/>
      <c r="PCR3" s="88"/>
      <c r="PCS3" s="88"/>
      <c r="PCT3" s="88"/>
      <c r="PCU3" s="336"/>
      <c r="PCV3" s="88"/>
      <c r="PCW3" s="88"/>
      <c r="PCX3" s="88"/>
      <c r="PCY3" s="88"/>
      <c r="PCZ3" s="88"/>
      <c r="PDA3" s="336"/>
      <c r="PDB3" s="88"/>
      <c r="PDC3" s="88"/>
      <c r="PDD3" s="88"/>
      <c r="PDE3" s="88"/>
      <c r="PDF3" s="88"/>
      <c r="PDG3" s="336"/>
      <c r="PDH3" s="88"/>
      <c r="PDI3" s="88"/>
      <c r="PDJ3" s="88"/>
      <c r="PDK3" s="88"/>
      <c r="PDL3" s="88"/>
      <c r="PDM3" s="336"/>
      <c r="PDN3" s="88"/>
      <c r="PDO3" s="88"/>
      <c r="PDP3" s="88"/>
      <c r="PDQ3" s="88"/>
      <c r="PDR3" s="88"/>
      <c r="PDS3" s="336"/>
      <c r="PDT3" s="88"/>
      <c r="PDU3" s="88"/>
      <c r="PDV3" s="88"/>
      <c r="PDW3" s="88"/>
      <c r="PDX3" s="88"/>
      <c r="PDY3" s="336"/>
      <c r="PDZ3" s="88"/>
      <c r="PEA3" s="88"/>
      <c r="PEB3" s="88"/>
      <c r="PEC3" s="88"/>
      <c r="PED3" s="88"/>
      <c r="PEE3" s="336"/>
      <c r="PEF3" s="88"/>
      <c r="PEG3" s="88"/>
      <c r="PEH3" s="88"/>
      <c r="PEI3" s="88"/>
      <c r="PEJ3" s="88"/>
      <c r="PEK3" s="336"/>
      <c r="PEL3" s="88"/>
      <c r="PEM3" s="88"/>
      <c r="PEN3" s="88"/>
      <c r="PEO3" s="88"/>
      <c r="PEP3" s="88"/>
      <c r="PEQ3" s="336"/>
      <c r="PER3" s="88"/>
      <c r="PES3" s="88"/>
      <c r="PET3" s="88"/>
      <c r="PEU3" s="88"/>
      <c r="PEV3" s="88"/>
      <c r="PEW3" s="336"/>
      <c r="PEX3" s="88"/>
      <c r="PEY3" s="88"/>
      <c r="PEZ3" s="88"/>
      <c r="PFA3" s="88"/>
      <c r="PFB3" s="88"/>
      <c r="PFC3" s="336"/>
      <c r="PFD3" s="88"/>
      <c r="PFE3" s="88"/>
      <c r="PFF3" s="88"/>
      <c r="PFG3" s="88"/>
      <c r="PFH3" s="88"/>
      <c r="PFI3" s="336"/>
      <c r="PFJ3" s="88"/>
      <c r="PFK3" s="88"/>
      <c r="PFL3" s="88"/>
      <c r="PFM3" s="88"/>
      <c r="PFN3" s="88"/>
      <c r="PFO3" s="336"/>
      <c r="PFP3" s="88"/>
      <c r="PFQ3" s="88"/>
      <c r="PFR3" s="88"/>
      <c r="PFS3" s="88"/>
      <c r="PFT3" s="88"/>
      <c r="PFU3" s="336"/>
      <c r="PFV3" s="88"/>
      <c r="PFW3" s="88"/>
      <c r="PFX3" s="88"/>
      <c r="PFY3" s="88"/>
      <c r="PFZ3" s="88"/>
      <c r="PGA3" s="336"/>
      <c r="PGB3" s="88"/>
      <c r="PGC3" s="88"/>
      <c r="PGD3" s="88"/>
      <c r="PGE3" s="88"/>
      <c r="PGF3" s="88"/>
      <c r="PGG3" s="336"/>
      <c r="PGH3" s="88"/>
      <c r="PGI3" s="88"/>
      <c r="PGJ3" s="88"/>
      <c r="PGK3" s="88"/>
      <c r="PGL3" s="88"/>
      <c r="PGM3" s="336"/>
      <c r="PGN3" s="88"/>
      <c r="PGO3" s="88"/>
      <c r="PGP3" s="88"/>
      <c r="PGQ3" s="88"/>
      <c r="PGR3" s="88"/>
      <c r="PGS3" s="336"/>
      <c r="PGT3" s="88"/>
      <c r="PGU3" s="88"/>
      <c r="PGV3" s="88"/>
      <c r="PGW3" s="88"/>
      <c r="PGX3" s="88"/>
      <c r="PGY3" s="336"/>
      <c r="PGZ3" s="88"/>
      <c r="PHA3" s="88"/>
      <c r="PHB3" s="88"/>
      <c r="PHC3" s="88"/>
      <c r="PHD3" s="88"/>
      <c r="PHE3" s="336"/>
      <c r="PHF3" s="88"/>
      <c r="PHG3" s="88"/>
      <c r="PHH3" s="88"/>
      <c r="PHI3" s="88"/>
      <c r="PHJ3" s="88"/>
      <c r="PHK3" s="336"/>
      <c r="PHL3" s="88"/>
      <c r="PHM3" s="88"/>
      <c r="PHN3" s="88"/>
      <c r="PHO3" s="88"/>
      <c r="PHP3" s="88"/>
      <c r="PHQ3" s="336"/>
      <c r="PHR3" s="88"/>
      <c r="PHS3" s="88"/>
      <c r="PHT3" s="88"/>
      <c r="PHU3" s="88"/>
      <c r="PHV3" s="88"/>
      <c r="PHW3" s="336"/>
      <c r="PHX3" s="88"/>
      <c r="PHY3" s="88"/>
      <c r="PHZ3" s="88"/>
      <c r="PIA3" s="88"/>
      <c r="PIB3" s="88"/>
      <c r="PIC3" s="336"/>
      <c r="PID3" s="88"/>
      <c r="PIE3" s="88"/>
      <c r="PIF3" s="88"/>
      <c r="PIG3" s="88"/>
      <c r="PIH3" s="88"/>
      <c r="PII3" s="336"/>
      <c r="PIJ3" s="88"/>
      <c r="PIK3" s="88"/>
      <c r="PIL3" s="88"/>
      <c r="PIM3" s="88"/>
      <c r="PIN3" s="88"/>
      <c r="PIO3" s="336"/>
      <c r="PIP3" s="88"/>
      <c r="PIQ3" s="88"/>
      <c r="PIR3" s="88"/>
      <c r="PIS3" s="88"/>
      <c r="PIT3" s="88"/>
      <c r="PIU3" s="336"/>
      <c r="PIV3" s="88"/>
      <c r="PIW3" s="88"/>
      <c r="PIX3" s="88"/>
      <c r="PIY3" s="88"/>
      <c r="PIZ3" s="88"/>
      <c r="PJA3" s="336"/>
      <c r="PJB3" s="88"/>
      <c r="PJC3" s="88"/>
      <c r="PJD3" s="88"/>
      <c r="PJE3" s="88"/>
      <c r="PJF3" s="88"/>
      <c r="PJG3" s="336"/>
      <c r="PJH3" s="88"/>
      <c r="PJI3" s="88"/>
      <c r="PJJ3" s="88"/>
      <c r="PJK3" s="88"/>
      <c r="PJL3" s="88"/>
      <c r="PJM3" s="336"/>
      <c r="PJN3" s="88"/>
      <c r="PJO3" s="88"/>
      <c r="PJP3" s="88"/>
      <c r="PJQ3" s="88"/>
      <c r="PJR3" s="88"/>
      <c r="PJS3" s="336"/>
      <c r="PJT3" s="88"/>
      <c r="PJU3" s="88"/>
      <c r="PJV3" s="88"/>
      <c r="PJW3" s="88"/>
      <c r="PJX3" s="88"/>
      <c r="PJY3" s="336"/>
      <c r="PJZ3" s="88"/>
      <c r="PKA3" s="88"/>
      <c r="PKB3" s="88"/>
      <c r="PKC3" s="88"/>
      <c r="PKD3" s="88"/>
      <c r="PKE3" s="336"/>
      <c r="PKF3" s="88"/>
      <c r="PKG3" s="88"/>
      <c r="PKH3" s="88"/>
      <c r="PKI3" s="88"/>
      <c r="PKJ3" s="88"/>
      <c r="PKK3" s="336"/>
      <c r="PKL3" s="88"/>
      <c r="PKM3" s="88"/>
      <c r="PKN3" s="88"/>
      <c r="PKO3" s="88"/>
      <c r="PKP3" s="88"/>
      <c r="PKQ3" s="336"/>
      <c r="PKR3" s="88"/>
      <c r="PKS3" s="88"/>
      <c r="PKT3" s="88"/>
      <c r="PKU3" s="88"/>
      <c r="PKV3" s="88"/>
      <c r="PKW3" s="336"/>
      <c r="PKX3" s="88"/>
      <c r="PKY3" s="88"/>
      <c r="PKZ3" s="88"/>
      <c r="PLA3" s="88"/>
      <c r="PLB3" s="88"/>
      <c r="PLC3" s="336"/>
      <c r="PLD3" s="88"/>
      <c r="PLE3" s="88"/>
      <c r="PLF3" s="88"/>
      <c r="PLG3" s="88"/>
      <c r="PLH3" s="88"/>
      <c r="PLI3" s="336"/>
      <c r="PLJ3" s="88"/>
      <c r="PLK3" s="88"/>
      <c r="PLL3" s="88"/>
      <c r="PLM3" s="88"/>
      <c r="PLN3" s="88"/>
      <c r="PLO3" s="336"/>
      <c r="PLP3" s="88"/>
      <c r="PLQ3" s="88"/>
      <c r="PLR3" s="88"/>
      <c r="PLS3" s="88"/>
      <c r="PLT3" s="88"/>
      <c r="PLU3" s="336"/>
      <c r="PLV3" s="88"/>
      <c r="PLW3" s="88"/>
      <c r="PLX3" s="88"/>
      <c r="PLY3" s="88"/>
      <c r="PLZ3" s="88"/>
      <c r="PMA3" s="336"/>
      <c r="PMB3" s="88"/>
      <c r="PMC3" s="88"/>
      <c r="PMD3" s="88"/>
      <c r="PME3" s="88"/>
      <c r="PMF3" s="88"/>
      <c r="PMG3" s="336"/>
      <c r="PMH3" s="88"/>
      <c r="PMI3" s="88"/>
      <c r="PMJ3" s="88"/>
      <c r="PMK3" s="88"/>
      <c r="PML3" s="88"/>
      <c r="PMM3" s="336"/>
      <c r="PMN3" s="88"/>
      <c r="PMO3" s="88"/>
      <c r="PMP3" s="88"/>
      <c r="PMQ3" s="88"/>
      <c r="PMR3" s="88"/>
      <c r="PMS3" s="336"/>
      <c r="PMT3" s="88"/>
      <c r="PMU3" s="88"/>
      <c r="PMV3" s="88"/>
      <c r="PMW3" s="88"/>
      <c r="PMX3" s="88"/>
      <c r="PMY3" s="336"/>
      <c r="PMZ3" s="88"/>
      <c r="PNA3" s="88"/>
      <c r="PNB3" s="88"/>
      <c r="PNC3" s="88"/>
      <c r="PND3" s="88"/>
      <c r="PNE3" s="336"/>
      <c r="PNF3" s="88"/>
      <c r="PNG3" s="88"/>
      <c r="PNH3" s="88"/>
      <c r="PNI3" s="88"/>
      <c r="PNJ3" s="88"/>
      <c r="PNK3" s="336"/>
      <c r="PNL3" s="88"/>
      <c r="PNM3" s="88"/>
      <c r="PNN3" s="88"/>
      <c r="PNO3" s="88"/>
      <c r="PNP3" s="88"/>
      <c r="PNQ3" s="336"/>
      <c r="PNR3" s="88"/>
      <c r="PNS3" s="88"/>
      <c r="PNT3" s="88"/>
      <c r="PNU3" s="88"/>
      <c r="PNV3" s="88"/>
      <c r="PNW3" s="336"/>
      <c r="PNX3" s="88"/>
      <c r="PNY3" s="88"/>
      <c r="PNZ3" s="88"/>
      <c r="POA3" s="88"/>
      <c r="POB3" s="88"/>
      <c r="POC3" s="336"/>
      <c r="POD3" s="88"/>
      <c r="POE3" s="88"/>
      <c r="POF3" s="88"/>
      <c r="POG3" s="88"/>
      <c r="POH3" s="88"/>
      <c r="POI3" s="336"/>
      <c r="POJ3" s="88"/>
      <c r="POK3" s="88"/>
      <c r="POL3" s="88"/>
      <c r="POM3" s="88"/>
      <c r="PON3" s="88"/>
      <c r="POO3" s="336"/>
      <c r="POP3" s="88"/>
      <c r="POQ3" s="88"/>
      <c r="POR3" s="88"/>
      <c r="POS3" s="88"/>
      <c r="POT3" s="88"/>
      <c r="POU3" s="336"/>
      <c r="POV3" s="88"/>
      <c r="POW3" s="88"/>
      <c r="POX3" s="88"/>
      <c r="POY3" s="88"/>
      <c r="POZ3" s="88"/>
      <c r="PPA3" s="336"/>
      <c r="PPB3" s="88"/>
      <c r="PPC3" s="88"/>
      <c r="PPD3" s="88"/>
      <c r="PPE3" s="88"/>
      <c r="PPF3" s="88"/>
      <c r="PPG3" s="336"/>
      <c r="PPH3" s="88"/>
      <c r="PPI3" s="88"/>
      <c r="PPJ3" s="88"/>
      <c r="PPK3" s="88"/>
      <c r="PPL3" s="88"/>
      <c r="PPM3" s="336"/>
      <c r="PPN3" s="88"/>
      <c r="PPO3" s="88"/>
      <c r="PPP3" s="88"/>
      <c r="PPQ3" s="88"/>
      <c r="PPR3" s="88"/>
      <c r="PPS3" s="336"/>
      <c r="PPT3" s="88"/>
      <c r="PPU3" s="88"/>
      <c r="PPV3" s="88"/>
      <c r="PPW3" s="88"/>
      <c r="PPX3" s="88"/>
      <c r="PPY3" s="336"/>
      <c r="PPZ3" s="88"/>
      <c r="PQA3" s="88"/>
      <c r="PQB3" s="88"/>
      <c r="PQC3" s="88"/>
      <c r="PQD3" s="88"/>
      <c r="PQE3" s="336"/>
      <c r="PQF3" s="88"/>
      <c r="PQG3" s="88"/>
      <c r="PQH3" s="88"/>
      <c r="PQI3" s="88"/>
      <c r="PQJ3" s="88"/>
      <c r="PQK3" s="336"/>
      <c r="PQL3" s="88"/>
      <c r="PQM3" s="88"/>
      <c r="PQN3" s="88"/>
      <c r="PQO3" s="88"/>
      <c r="PQP3" s="88"/>
      <c r="PQQ3" s="336"/>
      <c r="PQR3" s="88"/>
      <c r="PQS3" s="88"/>
      <c r="PQT3" s="88"/>
      <c r="PQU3" s="88"/>
      <c r="PQV3" s="88"/>
      <c r="PQW3" s="336"/>
      <c r="PQX3" s="88"/>
      <c r="PQY3" s="88"/>
      <c r="PQZ3" s="88"/>
      <c r="PRA3" s="88"/>
      <c r="PRB3" s="88"/>
      <c r="PRC3" s="336"/>
      <c r="PRD3" s="88"/>
      <c r="PRE3" s="88"/>
      <c r="PRF3" s="88"/>
      <c r="PRG3" s="88"/>
      <c r="PRH3" s="88"/>
      <c r="PRI3" s="336"/>
      <c r="PRJ3" s="88"/>
      <c r="PRK3" s="88"/>
      <c r="PRL3" s="88"/>
      <c r="PRM3" s="88"/>
      <c r="PRN3" s="88"/>
      <c r="PRO3" s="336"/>
      <c r="PRP3" s="88"/>
      <c r="PRQ3" s="88"/>
      <c r="PRR3" s="88"/>
      <c r="PRS3" s="88"/>
      <c r="PRT3" s="88"/>
      <c r="PRU3" s="336"/>
      <c r="PRV3" s="88"/>
      <c r="PRW3" s="88"/>
      <c r="PRX3" s="88"/>
      <c r="PRY3" s="88"/>
      <c r="PRZ3" s="88"/>
      <c r="PSA3" s="336"/>
      <c r="PSB3" s="88"/>
      <c r="PSC3" s="88"/>
      <c r="PSD3" s="88"/>
      <c r="PSE3" s="88"/>
      <c r="PSF3" s="88"/>
      <c r="PSG3" s="336"/>
      <c r="PSH3" s="88"/>
      <c r="PSI3" s="88"/>
      <c r="PSJ3" s="88"/>
      <c r="PSK3" s="88"/>
      <c r="PSL3" s="88"/>
      <c r="PSM3" s="336"/>
      <c r="PSN3" s="88"/>
      <c r="PSO3" s="88"/>
      <c r="PSP3" s="88"/>
      <c r="PSQ3" s="88"/>
      <c r="PSR3" s="88"/>
      <c r="PSS3" s="336"/>
      <c r="PST3" s="88"/>
      <c r="PSU3" s="88"/>
      <c r="PSV3" s="88"/>
      <c r="PSW3" s="88"/>
      <c r="PSX3" s="88"/>
      <c r="PSY3" s="336"/>
      <c r="PSZ3" s="88"/>
      <c r="PTA3" s="88"/>
      <c r="PTB3" s="88"/>
      <c r="PTC3" s="88"/>
      <c r="PTD3" s="88"/>
      <c r="PTE3" s="336"/>
      <c r="PTF3" s="88"/>
      <c r="PTG3" s="88"/>
      <c r="PTH3" s="88"/>
      <c r="PTI3" s="88"/>
      <c r="PTJ3" s="88"/>
      <c r="PTK3" s="336"/>
      <c r="PTL3" s="88"/>
      <c r="PTM3" s="88"/>
      <c r="PTN3" s="88"/>
      <c r="PTO3" s="88"/>
      <c r="PTP3" s="88"/>
      <c r="PTQ3" s="336"/>
      <c r="PTR3" s="88"/>
      <c r="PTS3" s="88"/>
      <c r="PTT3" s="88"/>
      <c r="PTU3" s="88"/>
      <c r="PTV3" s="88"/>
      <c r="PTW3" s="336"/>
      <c r="PTX3" s="88"/>
      <c r="PTY3" s="88"/>
      <c r="PTZ3" s="88"/>
      <c r="PUA3" s="88"/>
      <c r="PUB3" s="88"/>
      <c r="PUC3" s="336"/>
      <c r="PUD3" s="88"/>
      <c r="PUE3" s="88"/>
      <c r="PUF3" s="88"/>
      <c r="PUG3" s="88"/>
      <c r="PUH3" s="88"/>
      <c r="PUI3" s="336"/>
      <c r="PUJ3" s="88"/>
      <c r="PUK3" s="88"/>
      <c r="PUL3" s="88"/>
      <c r="PUM3" s="88"/>
      <c r="PUN3" s="88"/>
      <c r="PUO3" s="336"/>
      <c r="PUP3" s="88"/>
      <c r="PUQ3" s="88"/>
      <c r="PUR3" s="88"/>
      <c r="PUS3" s="88"/>
      <c r="PUT3" s="88"/>
      <c r="PUU3" s="336"/>
      <c r="PUV3" s="88"/>
      <c r="PUW3" s="88"/>
      <c r="PUX3" s="88"/>
      <c r="PUY3" s="88"/>
      <c r="PUZ3" s="88"/>
      <c r="PVA3" s="336"/>
      <c r="PVB3" s="88"/>
      <c r="PVC3" s="88"/>
      <c r="PVD3" s="88"/>
      <c r="PVE3" s="88"/>
      <c r="PVF3" s="88"/>
      <c r="PVG3" s="336"/>
      <c r="PVH3" s="88"/>
      <c r="PVI3" s="88"/>
      <c r="PVJ3" s="88"/>
      <c r="PVK3" s="88"/>
      <c r="PVL3" s="88"/>
      <c r="PVM3" s="336"/>
      <c r="PVN3" s="88"/>
      <c r="PVO3" s="88"/>
      <c r="PVP3" s="88"/>
      <c r="PVQ3" s="88"/>
      <c r="PVR3" s="88"/>
      <c r="PVS3" s="336"/>
      <c r="PVT3" s="88"/>
      <c r="PVU3" s="88"/>
      <c r="PVV3" s="88"/>
      <c r="PVW3" s="88"/>
      <c r="PVX3" s="88"/>
      <c r="PVY3" s="336"/>
      <c r="PVZ3" s="88"/>
      <c r="PWA3" s="88"/>
      <c r="PWB3" s="88"/>
      <c r="PWC3" s="88"/>
      <c r="PWD3" s="88"/>
      <c r="PWE3" s="336"/>
      <c r="PWF3" s="88"/>
      <c r="PWG3" s="88"/>
      <c r="PWH3" s="88"/>
      <c r="PWI3" s="88"/>
      <c r="PWJ3" s="88"/>
      <c r="PWK3" s="336"/>
      <c r="PWL3" s="88"/>
      <c r="PWM3" s="88"/>
      <c r="PWN3" s="88"/>
      <c r="PWO3" s="88"/>
      <c r="PWP3" s="88"/>
      <c r="PWQ3" s="336"/>
      <c r="PWR3" s="88"/>
      <c r="PWS3" s="88"/>
      <c r="PWT3" s="88"/>
      <c r="PWU3" s="88"/>
      <c r="PWV3" s="88"/>
      <c r="PWW3" s="336"/>
      <c r="PWX3" s="88"/>
      <c r="PWY3" s="88"/>
      <c r="PWZ3" s="88"/>
      <c r="PXA3" s="88"/>
      <c r="PXB3" s="88"/>
      <c r="PXC3" s="336"/>
      <c r="PXD3" s="88"/>
      <c r="PXE3" s="88"/>
      <c r="PXF3" s="88"/>
      <c r="PXG3" s="88"/>
      <c r="PXH3" s="88"/>
      <c r="PXI3" s="336"/>
      <c r="PXJ3" s="88"/>
      <c r="PXK3" s="88"/>
      <c r="PXL3" s="88"/>
      <c r="PXM3" s="88"/>
      <c r="PXN3" s="88"/>
      <c r="PXO3" s="336"/>
      <c r="PXP3" s="88"/>
      <c r="PXQ3" s="88"/>
      <c r="PXR3" s="88"/>
      <c r="PXS3" s="88"/>
      <c r="PXT3" s="88"/>
      <c r="PXU3" s="336"/>
      <c r="PXV3" s="88"/>
      <c r="PXW3" s="88"/>
      <c r="PXX3" s="88"/>
      <c r="PXY3" s="88"/>
      <c r="PXZ3" s="88"/>
      <c r="PYA3" s="336"/>
      <c r="PYB3" s="88"/>
      <c r="PYC3" s="88"/>
      <c r="PYD3" s="88"/>
      <c r="PYE3" s="88"/>
      <c r="PYF3" s="88"/>
      <c r="PYG3" s="336"/>
      <c r="PYH3" s="88"/>
      <c r="PYI3" s="88"/>
      <c r="PYJ3" s="88"/>
      <c r="PYK3" s="88"/>
      <c r="PYL3" s="88"/>
      <c r="PYM3" s="336"/>
      <c r="PYN3" s="88"/>
      <c r="PYO3" s="88"/>
      <c r="PYP3" s="88"/>
      <c r="PYQ3" s="88"/>
      <c r="PYR3" s="88"/>
      <c r="PYS3" s="336"/>
      <c r="PYT3" s="88"/>
      <c r="PYU3" s="88"/>
      <c r="PYV3" s="88"/>
      <c r="PYW3" s="88"/>
      <c r="PYX3" s="88"/>
      <c r="PYY3" s="336"/>
      <c r="PYZ3" s="88"/>
      <c r="PZA3" s="88"/>
      <c r="PZB3" s="88"/>
      <c r="PZC3" s="88"/>
      <c r="PZD3" s="88"/>
      <c r="PZE3" s="336"/>
      <c r="PZF3" s="88"/>
      <c r="PZG3" s="88"/>
      <c r="PZH3" s="88"/>
      <c r="PZI3" s="88"/>
      <c r="PZJ3" s="88"/>
      <c r="PZK3" s="336"/>
      <c r="PZL3" s="88"/>
      <c r="PZM3" s="88"/>
      <c r="PZN3" s="88"/>
      <c r="PZO3" s="88"/>
      <c r="PZP3" s="88"/>
      <c r="PZQ3" s="336"/>
      <c r="PZR3" s="88"/>
      <c r="PZS3" s="88"/>
      <c r="PZT3" s="88"/>
      <c r="PZU3" s="88"/>
      <c r="PZV3" s="88"/>
      <c r="PZW3" s="336"/>
      <c r="PZX3" s="88"/>
      <c r="PZY3" s="88"/>
      <c r="PZZ3" s="88"/>
      <c r="QAA3" s="88"/>
      <c r="QAB3" s="88"/>
      <c r="QAC3" s="336"/>
      <c r="QAD3" s="88"/>
      <c r="QAE3" s="88"/>
      <c r="QAF3" s="88"/>
      <c r="QAG3" s="88"/>
      <c r="QAH3" s="88"/>
      <c r="QAI3" s="336"/>
      <c r="QAJ3" s="88"/>
      <c r="QAK3" s="88"/>
      <c r="QAL3" s="88"/>
      <c r="QAM3" s="88"/>
      <c r="QAN3" s="88"/>
      <c r="QAO3" s="336"/>
      <c r="QAP3" s="88"/>
      <c r="QAQ3" s="88"/>
      <c r="QAR3" s="88"/>
      <c r="QAS3" s="88"/>
      <c r="QAT3" s="88"/>
      <c r="QAU3" s="336"/>
      <c r="QAV3" s="88"/>
      <c r="QAW3" s="88"/>
      <c r="QAX3" s="88"/>
      <c r="QAY3" s="88"/>
      <c r="QAZ3" s="88"/>
      <c r="QBA3" s="336"/>
      <c r="QBB3" s="88"/>
      <c r="QBC3" s="88"/>
      <c r="QBD3" s="88"/>
      <c r="QBE3" s="88"/>
      <c r="QBF3" s="88"/>
      <c r="QBG3" s="336"/>
      <c r="QBH3" s="88"/>
      <c r="QBI3" s="88"/>
      <c r="QBJ3" s="88"/>
      <c r="QBK3" s="88"/>
      <c r="QBL3" s="88"/>
      <c r="QBM3" s="336"/>
      <c r="QBN3" s="88"/>
      <c r="QBO3" s="88"/>
      <c r="QBP3" s="88"/>
      <c r="QBQ3" s="88"/>
      <c r="QBR3" s="88"/>
      <c r="QBS3" s="336"/>
      <c r="QBT3" s="88"/>
      <c r="QBU3" s="88"/>
      <c r="QBV3" s="88"/>
      <c r="QBW3" s="88"/>
      <c r="QBX3" s="88"/>
      <c r="QBY3" s="336"/>
      <c r="QBZ3" s="88"/>
      <c r="QCA3" s="88"/>
      <c r="QCB3" s="88"/>
      <c r="QCC3" s="88"/>
      <c r="QCD3" s="88"/>
      <c r="QCE3" s="336"/>
      <c r="QCF3" s="88"/>
      <c r="QCG3" s="88"/>
      <c r="QCH3" s="88"/>
      <c r="QCI3" s="88"/>
      <c r="QCJ3" s="88"/>
      <c r="QCK3" s="336"/>
      <c r="QCL3" s="88"/>
      <c r="QCM3" s="88"/>
      <c r="QCN3" s="88"/>
      <c r="QCO3" s="88"/>
      <c r="QCP3" s="88"/>
      <c r="QCQ3" s="336"/>
      <c r="QCR3" s="88"/>
      <c r="QCS3" s="88"/>
      <c r="QCT3" s="88"/>
      <c r="QCU3" s="88"/>
      <c r="QCV3" s="88"/>
      <c r="QCW3" s="336"/>
      <c r="QCX3" s="88"/>
      <c r="QCY3" s="88"/>
      <c r="QCZ3" s="88"/>
      <c r="QDA3" s="88"/>
      <c r="QDB3" s="88"/>
      <c r="QDC3" s="336"/>
      <c r="QDD3" s="88"/>
      <c r="QDE3" s="88"/>
      <c r="QDF3" s="88"/>
      <c r="QDG3" s="88"/>
      <c r="QDH3" s="88"/>
      <c r="QDI3" s="336"/>
      <c r="QDJ3" s="88"/>
      <c r="QDK3" s="88"/>
      <c r="QDL3" s="88"/>
      <c r="QDM3" s="88"/>
      <c r="QDN3" s="88"/>
      <c r="QDO3" s="336"/>
      <c r="QDP3" s="88"/>
      <c r="QDQ3" s="88"/>
      <c r="QDR3" s="88"/>
      <c r="QDS3" s="88"/>
      <c r="QDT3" s="88"/>
      <c r="QDU3" s="336"/>
      <c r="QDV3" s="88"/>
      <c r="QDW3" s="88"/>
      <c r="QDX3" s="88"/>
      <c r="QDY3" s="88"/>
      <c r="QDZ3" s="88"/>
      <c r="QEA3" s="336"/>
      <c r="QEB3" s="88"/>
      <c r="QEC3" s="88"/>
      <c r="QED3" s="88"/>
      <c r="QEE3" s="88"/>
      <c r="QEF3" s="88"/>
      <c r="QEG3" s="336"/>
      <c r="QEH3" s="88"/>
      <c r="QEI3" s="88"/>
      <c r="QEJ3" s="88"/>
      <c r="QEK3" s="88"/>
      <c r="QEL3" s="88"/>
      <c r="QEM3" s="336"/>
      <c r="QEN3" s="88"/>
      <c r="QEO3" s="88"/>
      <c r="QEP3" s="88"/>
      <c r="QEQ3" s="88"/>
      <c r="QER3" s="88"/>
      <c r="QES3" s="336"/>
      <c r="QET3" s="88"/>
      <c r="QEU3" s="88"/>
      <c r="QEV3" s="88"/>
      <c r="QEW3" s="88"/>
      <c r="QEX3" s="88"/>
      <c r="QEY3" s="336"/>
      <c r="QEZ3" s="88"/>
      <c r="QFA3" s="88"/>
      <c r="QFB3" s="88"/>
      <c r="QFC3" s="88"/>
      <c r="QFD3" s="88"/>
      <c r="QFE3" s="336"/>
      <c r="QFF3" s="88"/>
      <c r="QFG3" s="88"/>
      <c r="QFH3" s="88"/>
      <c r="QFI3" s="88"/>
      <c r="QFJ3" s="88"/>
      <c r="QFK3" s="336"/>
      <c r="QFL3" s="88"/>
      <c r="QFM3" s="88"/>
      <c r="QFN3" s="88"/>
      <c r="QFO3" s="88"/>
      <c r="QFP3" s="88"/>
      <c r="QFQ3" s="336"/>
      <c r="QFR3" s="88"/>
      <c r="QFS3" s="88"/>
      <c r="QFT3" s="88"/>
      <c r="QFU3" s="88"/>
      <c r="QFV3" s="88"/>
      <c r="QFW3" s="336"/>
      <c r="QFX3" s="88"/>
      <c r="QFY3" s="88"/>
      <c r="QFZ3" s="88"/>
      <c r="QGA3" s="88"/>
      <c r="QGB3" s="88"/>
      <c r="QGC3" s="336"/>
      <c r="QGD3" s="88"/>
      <c r="QGE3" s="88"/>
      <c r="QGF3" s="88"/>
      <c r="QGG3" s="88"/>
      <c r="QGH3" s="88"/>
      <c r="QGI3" s="336"/>
      <c r="QGJ3" s="88"/>
      <c r="QGK3" s="88"/>
      <c r="QGL3" s="88"/>
      <c r="QGM3" s="88"/>
      <c r="QGN3" s="88"/>
      <c r="QGO3" s="336"/>
      <c r="QGP3" s="88"/>
      <c r="QGQ3" s="88"/>
      <c r="QGR3" s="88"/>
      <c r="QGS3" s="88"/>
      <c r="QGT3" s="88"/>
      <c r="QGU3" s="336"/>
      <c r="QGV3" s="88"/>
      <c r="QGW3" s="88"/>
      <c r="QGX3" s="88"/>
      <c r="QGY3" s="88"/>
      <c r="QGZ3" s="88"/>
      <c r="QHA3" s="336"/>
      <c r="QHB3" s="88"/>
      <c r="QHC3" s="88"/>
      <c r="QHD3" s="88"/>
      <c r="QHE3" s="88"/>
      <c r="QHF3" s="88"/>
      <c r="QHG3" s="336"/>
      <c r="QHH3" s="88"/>
      <c r="QHI3" s="88"/>
      <c r="QHJ3" s="88"/>
      <c r="QHK3" s="88"/>
      <c r="QHL3" s="88"/>
      <c r="QHM3" s="336"/>
      <c r="QHN3" s="88"/>
      <c r="QHO3" s="88"/>
      <c r="QHP3" s="88"/>
      <c r="QHQ3" s="88"/>
      <c r="QHR3" s="88"/>
      <c r="QHS3" s="336"/>
      <c r="QHT3" s="88"/>
      <c r="QHU3" s="88"/>
      <c r="QHV3" s="88"/>
      <c r="QHW3" s="88"/>
      <c r="QHX3" s="88"/>
      <c r="QHY3" s="336"/>
      <c r="QHZ3" s="88"/>
      <c r="QIA3" s="88"/>
      <c r="QIB3" s="88"/>
      <c r="QIC3" s="88"/>
      <c r="QID3" s="88"/>
      <c r="QIE3" s="336"/>
      <c r="QIF3" s="88"/>
      <c r="QIG3" s="88"/>
      <c r="QIH3" s="88"/>
      <c r="QII3" s="88"/>
      <c r="QIJ3" s="88"/>
      <c r="QIK3" s="336"/>
      <c r="QIL3" s="88"/>
      <c r="QIM3" s="88"/>
      <c r="QIN3" s="88"/>
      <c r="QIO3" s="88"/>
      <c r="QIP3" s="88"/>
      <c r="QIQ3" s="336"/>
      <c r="QIR3" s="88"/>
      <c r="QIS3" s="88"/>
      <c r="QIT3" s="88"/>
      <c r="QIU3" s="88"/>
      <c r="QIV3" s="88"/>
      <c r="QIW3" s="336"/>
      <c r="QIX3" s="88"/>
      <c r="QIY3" s="88"/>
      <c r="QIZ3" s="88"/>
      <c r="QJA3" s="88"/>
      <c r="QJB3" s="88"/>
      <c r="QJC3" s="336"/>
      <c r="QJD3" s="88"/>
      <c r="QJE3" s="88"/>
      <c r="QJF3" s="88"/>
      <c r="QJG3" s="88"/>
      <c r="QJH3" s="88"/>
      <c r="QJI3" s="336"/>
      <c r="QJJ3" s="88"/>
      <c r="QJK3" s="88"/>
      <c r="QJL3" s="88"/>
      <c r="QJM3" s="88"/>
      <c r="QJN3" s="88"/>
      <c r="QJO3" s="336"/>
      <c r="QJP3" s="88"/>
      <c r="QJQ3" s="88"/>
      <c r="QJR3" s="88"/>
      <c r="QJS3" s="88"/>
      <c r="QJT3" s="88"/>
      <c r="QJU3" s="336"/>
      <c r="QJV3" s="88"/>
      <c r="QJW3" s="88"/>
      <c r="QJX3" s="88"/>
      <c r="QJY3" s="88"/>
      <c r="QJZ3" s="88"/>
      <c r="QKA3" s="336"/>
      <c r="QKB3" s="88"/>
      <c r="QKC3" s="88"/>
      <c r="QKD3" s="88"/>
      <c r="QKE3" s="88"/>
      <c r="QKF3" s="88"/>
      <c r="QKG3" s="336"/>
      <c r="QKH3" s="88"/>
      <c r="QKI3" s="88"/>
      <c r="QKJ3" s="88"/>
      <c r="QKK3" s="88"/>
      <c r="QKL3" s="88"/>
      <c r="QKM3" s="336"/>
      <c r="QKN3" s="88"/>
      <c r="QKO3" s="88"/>
      <c r="QKP3" s="88"/>
      <c r="QKQ3" s="88"/>
      <c r="QKR3" s="88"/>
      <c r="QKS3" s="336"/>
      <c r="QKT3" s="88"/>
      <c r="QKU3" s="88"/>
      <c r="QKV3" s="88"/>
      <c r="QKW3" s="88"/>
      <c r="QKX3" s="88"/>
      <c r="QKY3" s="336"/>
      <c r="QKZ3" s="88"/>
      <c r="QLA3" s="88"/>
      <c r="QLB3" s="88"/>
      <c r="QLC3" s="88"/>
      <c r="QLD3" s="88"/>
      <c r="QLE3" s="336"/>
      <c r="QLF3" s="88"/>
      <c r="QLG3" s="88"/>
      <c r="QLH3" s="88"/>
      <c r="QLI3" s="88"/>
      <c r="QLJ3" s="88"/>
      <c r="QLK3" s="336"/>
      <c r="QLL3" s="88"/>
      <c r="QLM3" s="88"/>
      <c r="QLN3" s="88"/>
      <c r="QLO3" s="88"/>
      <c r="QLP3" s="88"/>
      <c r="QLQ3" s="336"/>
      <c r="QLR3" s="88"/>
      <c r="QLS3" s="88"/>
      <c r="QLT3" s="88"/>
      <c r="QLU3" s="88"/>
      <c r="QLV3" s="88"/>
      <c r="QLW3" s="336"/>
      <c r="QLX3" s="88"/>
      <c r="QLY3" s="88"/>
      <c r="QLZ3" s="88"/>
      <c r="QMA3" s="88"/>
      <c r="QMB3" s="88"/>
      <c r="QMC3" s="336"/>
      <c r="QMD3" s="88"/>
      <c r="QME3" s="88"/>
      <c r="QMF3" s="88"/>
      <c r="QMG3" s="88"/>
      <c r="QMH3" s="88"/>
      <c r="QMI3" s="336"/>
      <c r="QMJ3" s="88"/>
      <c r="QMK3" s="88"/>
      <c r="QML3" s="88"/>
      <c r="QMM3" s="88"/>
      <c r="QMN3" s="88"/>
      <c r="QMO3" s="336"/>
      <c r="QMP3" s="88"/>
      <c r="QMQ3" s="88"/>
      <c r="QMR3" s="88"/>
      <c r="QMS3" s="88"/>
      <c r="QMT3" s="88"/>
      <c r="QMU3" s="336"/>
      <c r="QMV3" s="88"/>
      <c r="QMW3" s="88"/>
      <c r="QMX3" s="88"/>
      <c r="QMY3" s="88"/>
      <c r="QMZ3" s="88"/>
      <c r="QNA3" s="336"/>
      <c r="QNB3" s="88"/>
      <c r="QNC3" s="88"/>
      <c r="QND3" s="88"/>
      <c r="QNE3" s="88"/>
      <c r="QNF3" s="88"/>
      <c r="QNG3" s="336"/>
      <c r="QNH3" s="88"/>
      <c r="QNI3" s="88"/>
      <c r="QNJ3" s="88"/>
      <c r="QNK3" s="88"/>
      <c r="QNL3" s="88"/>
      <c r="QNM3" s="336"/>
      <c r="QNN3" s="88"/>
      <c r="QNO3" s="88"/>
      <c r="QNP3" s="88"/>
      <c r="QNQ3" s="88"/>
      <c r="QNR3" s="88"/>
      <c r="QNS3" s="336"/>
      <c r="QNT3" s="88"/>
      <c r="QNU3" s="88"/>
      <c r="QNV3" s="88"/>
      <c r="QNW3" s="88"/>
      <c r="QNX3" s="88"/>
      <c r="QNY3" s="336"/>
      <c r="QNZ3" s="88"/>
      <c r="QOA3" s="88"/>
      <c r="QOB3" s="88"/>
      <c r="QOC3" s="88"/>
      <c r="QOD3" s="88"/>
      <c r="QOE3" s="336"/>
      <c r="QOF3" s="88"/>
      <c r="QOG3" s="88"/>
      <c r="QOH3" s="88"/>
      <c r="QOI3" s="88"/>
      <c r="QOJ3" s="88"/>
      <c r="QOK3" s="336"/>
      <c r="QOL3" s="88"/>
      <c r="QOM3" s="88"/>
      <c r="QON3" s="88"/>
      <c r="QOO3" s="88"/>
      <c r="QOP3" s="88"/>
      <c r="QOQ3" s="336"/>
      <c r="QOR3" s="88"/>
      <c r="QOS3" s="88"/>
      <c r="QOT3" s="88"/>
      <c r="QOU3" s="88"/>
      <c r="QOV3" s="88"/>
      <c r="QOW3" s="336"/>
      <c r="QOX3" s="88"/>
      <c r="QOY3" s="88"/>
      <c r="QOZ3" s="88"/>
      <c r="QPA3" s="88"/>
      <c r="QPB3" s="88"/>
      <c r="QPC3" s="336"/>
      <c r="QPD3" s="88"/>
      <c r="QPE3" s="88"/>
      <c r="QPF3" s="88"/>
      <c r="QPG3" s="88"/>
      <c r="QPH3" s="88"/>
      <c r="QPI3" s="336"/>
      <c r="QPJ3" s="88"/>
      <c r="QPK3" s="88"/>
      <c r="QPL3" s="88"/>
      <c r="QPM3" s="88"/>
      <c r="QPN3" s="88"/>
      <c r="QPO3" s="336"/>
      <c r="QPP3" s="88"/>
      <c r="QPQ3" s="88"/>
      <c r="QPR3" s="88"/>
      <c r="QPS3" s="88"/>
      <c r="QPT3" s="88"/>
      <c r="QPU3" s="336"/>
      <c r="QPV3" s="88"/>
      <c r="QPW3" s="88"/>
      <c r="QPX3" s="88"/>
      <c r="QPY3" s="88"/>
      <c r="QPZ3" s="88"/>
      <c r="QQA3" s="336"/>
      <c r="QQB3" s="88"/>
      <c r="QQC3" s="88"/>
      <c r="QQD3" s="88"/>
      <c r="QQE3" s="88"/>
      <c r="QQF3" s="88"/>
      <c r="QQG3" s="336"/>
      <c r="QQH3" s="88"/>
      <c r="QQI3" s="88"/>
      <c r="QQJ3" s="88"/>
      <c r="QQK3" s="88"/>
      <c r="QQL3" s="88"/>
      <c r="QQM3" s="336"/>
      <c r="QQN3" s="88"/>
      <c r="QQO3" s="88"/>
      <c r="QQP3" s="88"/>
      <c r="QQQ3" s="88"/>
      <c r="QQR3" s="88"/>
      <c r="QQS3" s="336"/>
      <c r="QQT3" s="88"/>
      <c r="QQU3" s="88"/>
      <c r="QQV3" s="88"/>
      <c r="QQW3" s="88"/>
      <c r="QQX3" s="88"/>
      <c r="QQY3" s="336"/>
      <c r="QQZ3" s="88"/>
      <c r="QRA3" s="88"/>
      <c r="QRB3" s="88"/>
      <c r="QRC3" s="88"/>
      <c r="QRD3" s="88"/>
      <c r="QRE3" s="336"/>
      <c r="QRF3" s="88"/>
      <c r="QRG3" s="88"/>
      <c r="QRH3" s="88"/>
      <c r="QRI3" s="88"/>
      <c r="QRJ3" s="88"/>
      <c r="QRK3" s="336"/>
      <c r="QRL3" s="88"/>
      <c r="QRM3" s="88"/>
      <c r="QRN3" s="88"/>
      <c r="QRO3" s="88"/>
      <c r="QRP3" s="88"/>
      <c r="QRQ3" s="336"/>
      <c r="QRR3" s="88"/>
      <c r="QRS3" s="88"/>
      <c r="QRT3" s="88"/>
      <c r="QRU3" s="88"/>
      <c r="QRV3" s="88"/>
      <c r="QRW3" s="336"/>
      <c r="QRX3" s="88"/>
      <c r="QRY3" s="88"/>
      <c r="QRZ3" s="88"/>
      <c r="QSA3" s="88"/>
      <c r="QSB3" s="88"/>
      <c r="QSC3" s="336"/>
      <c r="QSD3" s="88"/>
      <c r="QSE3" s="88"/>
      <c r="QSF3" s="88"/>
      <c r="QSG3" s="88"/>
      <c r="QSH3" s="88"/>
      <c r="QSI3" s="336"/>
      <c r="QSJ3" s="88"/>
      <c r="QSK3" s="88"/>
      <c r="QSL3" s="88"/>
      <c r="QSM3" s="88"/>
      <c r="QSN3" s="88"/>
      <c r="QSO3" s="336"/>
      <c r="QSP3" s="88"/>
      <c r="QSQ3" s="88"/>
      <c r="QSR3" s="88"/>
      <c r="QSS3" s="88"/>
      <c r="QST3" s="88"/>
      <c r="QSU3" s="336"/>
      <c r="QSV3" s="88"/>
      <c r="QSW3" s="88"/>
      <c r="QSX3" s="88"/>
      <c r="QSY3" s="88"/>
      <c r="QSZ3" s="88"/>
      <c r="QTA3" s="336"/>
      <c r="QTB3" s="88"/>
      <c r="QTC3" s="88"/>
      <c r="QTD3" s="88"/>
      <c r="QTE3" s="88"/>
      <c r="QTF3" s="88"/>
      <c r="QTG3" s="336"/>
      <c r="QTH3" s="88"/>
      <c r="QTI3" s="88"/>
      <c r="QTJ3" s="88"/>
      <c r="QTK3" s="88"/>
      <c r="QTL3" s="88"/>
      <c r="QTM3" s="336"/>
      <c r="QTN3" s="88"/>
      <c r="QTO3" s="88"/>
      <c r="QTP3" s="88"/>
      <c r="QTQ3" s="88"/>
      <c r="QTR3" s="88"/>
      <c r="QTS3" s="336"/>
      <c r="QTT3" s="88"/>
      <c r="QTU3" s="88"/>
      <c r="QTV3" s="88"/>
      <c r="QTW3" s="88"/>
      <c r="QTX3" s="88"/>
      <c r="QTY3" s="336"/>
      <c r="QTZ3" s="88"/>
      <c r="QUA3" s="88"/>
      <c r="QUB3" s="88"/>
      <c r="QUC3" s="88"/>
      <c r="QUD3" s="88"/>
      <c r="QUE3" s="336"/>
      <c r="QUF3" s="88"/>
      <c r="QUG3" s="88"/>
      <c r="QUH3" s="88"/>
      <c r="QUI3" s="88"/>
      <c r="QUJ3" s="88"/>
      <c r="QUK3" s="336"/>
      <c r="QUL3" s="88"/>
      <c r="QUM3" s="88"/>
      <c r="QUN3" s="88"/>
      <c r="QUO3" s="88"/>
      <c r="QUP3" s="88"/>
      <c r="QUQ3" s="336"/>
      <c r="QUR3" s="88"/>
      <c r="QUS3" s="88"/>
      <c r="QUT3" s="88"/>
      <c r="QUU3" s="88"/>
      <c r="QUV3" s="88"/>
      <c r="QUW3" s="336"/>
      <c r="QUX3" s="88"/>
      <c r="QUY3" s="88"/>
      <c r="QUZ3" s="88"/>
      <c r="QVA3" s="88"/>
      <c r="QVB3" s="88"/>
      <c r="QVC3" s="336"/>
      <c r="QVD3" s="88"/>
      <c r="QVE3" s="88"/>
      <c r="QVF3" s="88"/>
      <c r="QVG3" s="88"/>
      <c r="QVH3" s="88"/>
      <c r="QVI3" s="336"/>
      <c r="QVJ3" s="88"/>
      <c r="QVK3" s="88"/>
      <c r="QVL3" s="88"/>
      <c r="QVM3" s="88"/>
      <c r="QVN3" s="88"/>
      <c r="QVO3" s="336"/>
      <c r="QVP3" s="88"/>
      <c r="QVQ3" s="88"/>
      <c r="QVR3" s="88"/>
      <c r="QVS3" s="88"/>
      <c r="QVT3" s="88"/>
      <c r="QVU3" s="336"/>
      <c r="QVV3" s="88"/>
      <c r="QVW3" s="88"/>
      <c r="QVX3" s="88"/>
      <c r="QVY3" s="88"/>
      <c r="QVZ3" s="88"/>
      <c r="QWA3" s="336"/>
      <c r="QWB3" s="88"/>
      <c r="QWC3" s="88"/>
      <c r="QWD3" s="88"/>
      <c r="QWE3" s="88"/>
      <c r="QWF3" s="88"/>
      <c r="QWG3" s="336"/>
      <c r="QWH3" s="88"/>
      <c r="QWI3" s="88"/>
      <c r="QWJ3" s="88"/>
      <c r="QWK3" s="88"/>
      <c r="QWL3" s="88"/>
      <c r="QWM3" s="336"/>
      <c r="QWN3" s="88"/>
      <c r="QWO3" s="88"/>
      <c r="QWP3" s="88"/>
      <c r="QWQ3" s="88"/>
      <c r="QWR3" s="88"/>
      <c r="QWS3" s="336"/>
      <c r="QWT3" s="88"/>
      <c r="QWU3" s="88"/>
      <c r="QWV3" s="88"/>
      <c r="QWW3" s="88"/>
      <c r="QWX3" s="88"/>
      <c r="QWY3" s="336"/>
      <c r="QWZ3" s="88"/>
      <c r="QXA3" s="88"/>
      <c r="QXB3" s="88"/>
      <c r="QXC3" s="88"/>
      <c r="QXD3" s="88"/>
      <c r="QXE3" s="336"/>
      <c r="QXF3" s="88"/>
      <c r="QXG3" s="88"/>
      <c r="QXH3" s="88"/>
      <c r="QXI3" s="88"/>
      <c r="QXJ3" s="88"/>
      <c r="QXK3" s="336"/>
      <c r="QXL3" s="88"/>
      <c r="QXM3" s="88"/>
      <c r="QXN3" s="88"/>
      <c r="QXO3" s="88"/>
      <c r="QXP3" s="88"/>
      <c r="QXQ3" s="336"/>
      <c r="QXR3" s="88"/>
      <c r="QXS3" s="88"/>
      <c r="QXT3" s="88"/>
      <c r="QXU3" s="88"/>
      <c r="QXV3" s="88"/>
      <c r="QXW3" s="336"/>
      <c r="QXX3" s="88"/>
      <c r="QXY3" s="88"/>
      <c r="QXZ3" s="88"/>
      <c r="QYA3" s="88"/>
      <c r="QYB3" s="88"/>
      <c r="QYC3" s="336"/>
      <c r="QYD3" s="88"/>
      <c r="QYE3" s="88"/>
      <c r="QYF3" s="88"/>
      <c r="QYG3" s="88"/>
      <c r="QYH3" s="88"/>
      <c r="QYI3" s="336"/>
      <c r="QYJ3" s="88"/>
      <c r="QYK3" s="88"/>
      <c r="QYL3" s="88"/>
      <c r="QYM3" s="88"/>
      <c r="QYN3" s="88"/>
      <c r="QYO3" s="336"/>
      <c r="QYP3" s="88"/>
      <c r="QYQ3" s="88"/>
      <c r="QYR3" s="88"/>
      <c r="QYS3" s="88"/>
      <c r="QYT3" s="88"/>
      <c r="QYU3" s="336"/>
      <c r="QYV3" s="88"/>
      <c r="QYW3" s="88"/>
      <c r="QYX3" s="88"/>
      <c r="QYY3" s="88"/>
      <c r="QYZ3" s="88"/>
      <c r="QZA3" s="336"/>
      <c r="QZB3" s="88"/>
      <c r="QZC3" s="88"/>
      <c r="QZD3" s="88"/>
      <c r="QZE3" s="88"/>
      <c r="QZF3" s="88"/>
      <c r="QZG3" s="336"/>
      <c r="QZH3" s="88"/>
      <c r="QZI3" s="88"/>
      <c r="QZJ3" s="88"/>
      <c r="QZK3" s="88"/>
      <c r="QZL3" s="88"/>
      <c r="QZM3" s="336"/>
      <c r="QZN3" s="88"/>
      <c r="QZO3" s="88"/>
      <c r="QZP3" s="88"/>
      <c r="QZQ3" s="88"/>
      <c r="QZR3" s="88"/>
      <c r="QZS3" s="336"/>
      <c r="QZT3" s="88"/>
      <c r="QZU3" s="88"/>
      <c r="QZV3" s="88"/>
      <c r="QZW3" s="88"/>
      <c r="QZX3" s="88"/>
      <c r="QZY3" s="336"/>
      <c r="QZZ3" s="88"/>
      <c r="RAA3" s="88"/>
      <c r="RAB3" s="88"/>
      <c r="RAC3" s="88"/>
      <c r="RAD3" s="88"/>
      <c r="RAE3" s="336"/>
      <c r="RAF3" s="88"/>
      <c r="RAG3" s="88"/>
      <c r="RAH3" s="88"/>
      <c r="RAI3" s="88"/>
      <c r="RAJ3" s="88"/>
      <c r="RAK3" s="336"/>
      <c r="RAL3" s="88"/>
      <c r="RAM3" s="88"/>
      <c r="RAN3" s="88"/>
      <c r="RAO3" s="88"/>
      <c r="RAP3" s="88"/>
      <c r="RAQ3" s="336"/>
      <c r="RAR3" s="88"/>
      <c r="RAS3" s="88"/>
      <c r="RAT3" s="88"/>
      <c r="RAU3" s="88"/>
      <c r="RAV3" s="88"/>
      <c r="RAW3" s="336"/>
      <c r="RAX3" s="88"/>
      <c r="RAY3" s="88"/>
      <c r="RAZ3" s="88"/>
      <c r="RBA3" s="88"/>
      <c r="RBB3" s="88"/>
      <c r="RBC3" s="336"/>
      <c r="RBD3" s="88"/>
      <c r="RBE3" s="88"/>
      <c r="RBF3" s="88"/>
      <c r="RBG3" s="88"/>
      <c r="RBH3" s="88"/>
      <c r="RBI3" s="336"/>
      <c r="RBJ3" s="88"/>
      <c r="RBK3" s="88"/>
      <c r="RBL3" s="88"/>
      <c r="RBM3" s="88"/>
      <c r="RBN3" s="88"/>
      <c r="RBO3" s="336"/>
      <c r="RBP3" s="88"/>
      <c r="RBQ3" s="88"/>
      <c r="RBR3" s="88"/>
      <c r="RBS3" s="88"/>
      <c r="RBT3" s="88"/>
      <c r="RBU3" s="336"/>
      <c r="RBV3" s="88"/>
      <c r="RBW3" s="88"/>
      <c r="RBX3" s="88"/>
      <c r="RBY3" s="88"/>
      <c r="RBZ3" s="88"/>
      <c r="RCA3" s="336"/>
      <c r="RCB3" s="88"/>
      <c r="RCC3" s="88"/>
      <c r="RCD3" s="88"/>
      <c r="RCE3" s="88"/>
      <c r="RCF3" s="88"/>
      <c r="RCG3" s="336"/>
      <c r="RCH3" s="88"/>
      <c r="RCI3" s="88"/>
      <c r="RCJ3" s="88"/>
      <c r="RCK3" s="88"/>
      <c r="RCL3" s="88"/>
      <c r="RCM3" s="336"/>
      <c r="RCN3" s="88"/>
      <c r="RCO3" s="88"/>
      <c r="RCP3" s="88"/>
      <c r="RCQ3" s="88"/>
      <c r="RCR3" s="88"/>
      <c r="RCS3" s="336"/>
      <c r="RCT3" s="88"/>
      <c r="RCU3" s="88"/>
      <c r="RCV3" s="88"/>
      <c r="RCW3" s="88"/>
      <c r="RCX3" s="88"/>
      <c r="RCY3" s="336"/>
      <c r="RCZ3" s="88"/>
      <c r="RDA3" s="88"/>
      <c r="RDB3" s="88"/>
      <c r="RDC3" s="88"/>
      <c r="RDD3" s="88"/>
      <c r="RDE3" s="336"/>
      <c r="RDF3" s="88"/>
      <c r="RDG3" s="88"/>
      <c r="RDH3" s="88"/>
      <c r="RDI3" s="88"/>
      <c r="RDJ3" s="88"/>
      <c r="RDK3" s="336"/>
      <c r="RDL3" s="88"/>
      <c r="RDM3" s="88"/>
      <c r="RDN3" s="88"/>
      <c r="RDO3" s="88"/>
      <c r="RDP3" s="88"/>
      <c r="RDQ3" s="336"/>
      <c r="RDR3" s="88"/>
      <c r="RDS3" s="88"/>
      <c r="RDT3" s="88"/>
      <c r="RDU3" s="88"/>
      <c r="RDV3" s="88"/>
      <c r="RDW3" s="336"/>
      <c r="RDX3" s="88"/>
      <c r="RDY3" s="88"/>
      <c r="RDZ3" s="88"/>
      <c r="REA3" s="88"/>
      <c r="REB3" s="88"/>
      <c r="REC3" s="336"/>
      <c r="RED3" s="88"/>
      <c r="REE3" s="88"/>
      <c r="REF3" s="88"/>
      <c r="REG3" s="88"/>
      <c r="REH3" s="88"/>
      <c r="REI3" s="336"/>
      <c r="REJ3" s="88"/>
      <c r="REK3" s="88"/>
      <c r="REL3" s="88"/>
      <c r="REM3" s="88"/>
      <c r="REN3" s="88"/>
      <c r="REO3" s="336"/>
      <c r="REP3" s="88"/>
      <c r="REQ3" s="88"/>
      <c r="RER3" s="88"/>
      <c r="RES3" s="88"/>
      <c r="RET3" s="88"/>
      <c r="REU3" s="336"/>
      <c r="REV3" s="88"/>
      <c r="REW3" s="88"/>
      <c r="REX3" s="88"/>
      <c r="REY3" s="88"/>
      <c r="REZ3" s="88"/>
      <c r="RFA3" s="336"/>
      <c r="RFB3" s="88"/>
      <c r="RFC3" s="88"/>
      <c r="RFD3" s="88"/>
      <c r="RFE3" s="88"/>
      <c r="RFF3" s="88"/>
      <c r="RFG3" s="336"/>
      <c r="RFH3" s="88"/>
      <c r="RFI3" s="88"/>
      <c r="RFJ3" s="88"/>
      <c r="RFK3" s="88"/>
      <c r="RFL3" s="88"/>
      <c r="RFM3" s="336"/>
      <c r="RFN3" s="88"/>
      <c r="RFO3" s="88"/>
      <c r="RFP3" s="88"/>
      <c r="RFQ3" s="88"/>
      <c r="RFR3" s="88"/>
      <c r="RFS3" s="336"/>
      <c r="RFT3" s="88"/>
      <c r="RFU3" s="88"/>
      <c r="RFV3" s="88"/>
      <c r="RFW3" s="88"/>
      <c r="RFX3" s="88"/>
      <c r="RFY3" s="336"/>
      <c r="RFZ3" s="88"/>
      <c r="RGA3" s="88"/>
      <c r="RGB3" s="88"/>
      <c r="RGC3" s="88"/>
      <c r="RGD3" s="88"/>
      <c r="RGE3" s="336"/>
      <c r="RGF3" s="88"/>
      <c r="RGG3" s="88"/>
      <c r="RGH3" s="88"/>
      <c r="RGI3" s="88"/>
      <c r="RGJ3" s="88"/>
      <c r="RGK3" s="336"/>
      <c r="RGL3" s="88"/>
      <c r="RGM3" s="88"/>
      <c r="RGN3" s="88"/>
      <c r="RGO3" s="88"/>
      <c r="RGP3" s="88"/>
      <c r="RGQ3" s="336"/>
      <c r="RGR3" s="88"/>
      <c r="RGS3" s="88"/>
      <c r="RGT3" s="88"/>
      <c r="RGU3" s="88"/>
      <c r="RGV3" s="88"/>
      <c r="RGW3" s="336"/>
      <c r="RGX3" s="88"/>
      <c r="RGY3" s="88"/>
      <c r="RGZ3" s="88"/>
      <c r="RHA3" s="88"/>
      <c r="RHB3" s="88"/>
      <c r="RHC3" s="336"/>
      <c r="RHD3" s="88"/>
      <c r="RHE3" s="88"/>
      <c r="RHF3" s="88"/>
      <c r="RHG3" s="88"/>
      <c r="RHH3" s="88"/>
      <c r="RHI3" s="336"/>
      <c r="RHJ3" s="88"/>
      <c r="RHK3" s="88"/>
      <c r="RHL3" s="88"/>
      <c r="RHM3" s="88"/>
      <c r="RHN3" s="88"/>
      <c r="RHO3" s="336"/>
      <c r="RHP3" s="88"/>
      <c r="RHQ3" s="88"/>
      <c r="RHR3" s="88"/>
      <c r="RHS3" s="88"/>
      <c r="RHT3" s="88"/>
      <c r="RHU3" s="336"/>
      <c r="RHV3" s="88"/>
      <c r="RHW3" s="88"/>
      <c r="RHX3" s="88"/>
      <c r="RHY3" s="88"/>
      <c r="RHZ3" s="88"/>
      <c r="RIA3" s="336"/>
      <c r="RIB3" s="88"/>
      <c r="RIC3" s="88"/>
      <c r="RID3" s="88"/>
      <c r="RIE3" s="88"/>
      <c r="RIF3" s="88"/>
      <c r="RIG3" s="336"/>
      <c r="RIH3" s="88"/>
      <c r="RII3" s="88"/>
      <c r="RIJ3" s="88"/>
      <c r="RIK3" s="88"/>
      <c r="RIL3" s="88"/>
      <c r="RIM3" s="336"/>
      <c r="RIN3" s="88"/>
      <c r="RIO3" s="88"/>
      <c r="RIP3" s="88"/>
      <c r="RIQ3" s="88"/>
      <c r="RIR3" s="88"/>
      <c r="RIS3" s="336"/>
      <c r="RIT3" s="88"/>
      <c r="RIU3" s="88"/>
      <c r="RIV3" s="88"/>
      <c r="RIW3" s="88"/>
      <c r="RIX3" s="88"/>
      <c r="RIY3" s="336"/>
      <c r="RIZ3" s="88"/>
      <c r="RJA3" s="88"/>
      <c r="RJB3" s="88"/>
      <c r="RJC3" s="88"/>
      <c r="RJD3" s="88"/>
      <c r="RJE3" s="336"/>
      <c r="RJF3" s="88"/>
      <c r="RJG3" s="88"/>
      <c r="RJH3" s="88"/>
      <c r="RJI3" s="88"/>
      <c r="RJJ3" s="88"/>
      <c r="RJK3" s="336"/>
      <c r="RJL3" s="88"/>
      <c r="RJM3" s="88"/>
      <c r="RJN3" s="88"/>
      <c r="RJO3" s="88"/>
      <c r="RJP3" s="88"/>
      <c r="RJQ3" s="336"/>
      <c r="RJR3" s="88"/>
      <c r="RJS3" s="88"/>
      <c r="RJT3" s="88"/>
      <c r="RJU3" s="88"/>
      <c r="RJV3" s="88"/>
      <c r="RJW3" s="336"/>
      <c r="RJX3" s="88"/>
      <c r="RJY3" s="88"/>
      <c r="RJZ3" s="88"/>
      <c r="RKA3" s="88"/>
      <c r="RKB3" s="88"/>
      <c r="RKC3" s="336"/>
      <c r="RKD3" s="88"/>
      <c r="RKE3" s="88"/>
      <c r="RKF3" s="88"/>
      <c r="RKG3" s="88"/>
      <c r="RKH3" s="88"/>
      <c r="RKI3" s="336"/>
      <c r="RKJ3" s="88"/>
      <c r="RKK3" s="88"/>
      <c r="RKL3" s="88"/>
      <c r="RKM3" s="88"/>
      <c r="RKN3" s="88"/>
      <c r="RKO3" s="336"/>
      <c r="RKP3" s="88"/>
      <c r="RKQ3" s="88"/>
      <c r="RKR3" s="88"/>
      <c r="RKS3" s="88"/>
      <c r="RKT3" s="88"/>
      <c r="RKU3" s="336"/>
      <c r="RKV3" s="88"/>
      <c r="RKW3" s="88"/>
      <c r="RKX3" s="88"/>
      <c r="RKY3" s="88"/>
      <c r="RKZ3" s="88"/>
      <c r="RLA3" s="336"/>
      <c r="RLB3" s="88"/>
      <c r="RLC3" s="88"/>
      <c r="RLD3" s="88"/>
      <c r="RLE3" s="88"/>
      <c r="RLF3" s="88"/>
      <c r="RLG3" s="336"/>
      <c r="RLH3" s="88"/>
      <c r="RLI3" s="88"/>
      <c r="RLJ3" s="88"/>
      <c r="RLK3" s="88"/>
      <c r="RLL3" s="88"/>
      <c r="RLM3" s="336"/>
      <c r="RLN3" s="88"/>
      <c r="RLO3" s="88"/>
      <c r="RLP3" s="88"/>
      <c r="RLQ3" s="88"/>
      <c r="RLR3" s="88"/>
      <c r="RLS3" s="336"/>
      <c r="RLT3" s="88"/>
      <c r="RLU3" s="88"/>
      <c r="RLV3" s="88"/>
      <c r="RLW3" s="88"/>
      <c r="RLX3" s="88"/>
      <c r="RLY3" s="336"/>
      <c r="RLZ3" s="88"/>
      <c r="RMA3" s="88"/>
      <c r="RMB3" s="88"/>
      <c r="RMC3" s="88"/>
      <c r="RMD3" s="88"/>
      <c r="RME3" s="336"/>
      <c r="RMF3" s="88"/>
      <c r="RMG3" s="88"/>
      <c r="RMH3" s="88"/>
      <c r="RMI3" s="88"/>
      <c r="RMJ3" s="88"/>
      <c r="RMK3" s="336"/>
      <c r="RML3" s="88"/>
      <c r="RMM3" s="88"/>
      <c r="RMN3" s="88"/>
      <c r="RMO3" s="88"/>
      <c r="RMP3" s="88"/>
      <c r="RMQ3" s="336"/>
      <c r="RMR3" s="88"/>
      <c r="RMS3" s="88"/>
      <c r="RMT3" s="88"/>
      <c r="RMU3" s="88"/>
      <c r="RMV3" s="88"/>
      <c r="RMW3" s="336"/>
      <c r="RMX3" s="88"/>
      <c r="RMY3" s="88"/>
      <c r="RMZ3" s="88"/>
      <c r="RNA3" s="88"/>
      <c r="RNB3" s="88"/>
      <c r="RNC3" s="336"/>
      <c r="RND3" s="88"/>
      <c r="RNE3" s="88"/>
      <c r="RNF3" s="88"/>
      <c r="RNG3" s="88"/>
      <c r="RNH3" s="88"/>
      <c r="RNI3" s="336"/>
      <c r="RNJ3" s="88"/>
      <c r="RNK3" s="88"/>
      <c r="RNL3" s="88"/>
      <c r="RNM3" s="88"/>
      <c r="RNN3" s="88"/>
      <c r="RNO3" s="336"/>
      <c r="RNP3" s="88"/>
      <c r="RNQ3" s="88"/>
      <c r="RNR3" s="88"/>
      <c r="RNS3" s="88"/>
      <c r="RNT3" s="88"/>
      <c r="RNU3" s="336"/>
      <c r="RNV3" s="88"/>
      <c r="RNW3" s="88"/>
      <c r="RNX3" s="88"/>
      <c r="RNY3" s="88"/>
      <c r="RNZ3" s="88"/>
      <c r="ROA3" s="336"/>
      <c r="ROB3" s="88"/>
      <c r="ROC3" s="88"/>
      <c r="ROD3" s="88"/>
      <c r="ROE3" s="88"/>
      <c r="ROF3" s="88"/>
      <c r="ROG3" s="336"/>
      <c r="ROH3" s="88"/>
      <c r="ROI3" s="88"/>
      <c r="ROJ3" s="88"/>
      <c r="ROK3" s="88"/>
      <c r="ROL3" s="88"/>
      <c r="ROM3" s="336"/>
      <c r="RON3" s="88"/>
      <c r="ROO3" s="88"/>
      <c r="ROP3" s="88"/>
      <c r="ROQ3" s="88"/>
      <c r="ROR3" s="88"/>
      <c r="ROS3" s="336"/>
      <c r="ROT3" s="88"/>
      <c r="ROU3" s="88"/>
      <c r="ROV3" s="88"/>
      <c r="ROW3" s="88"/>
      <c r="ROX3" s="88"/>
      <c r="ROY3" s="336"/>
      <c r="ROZ3" s="88"/>
      <c r="RPA3" s="88"/>
      <c r="RPB3" s="88"/>
      <c r="RPC3" s="88"/>
      <c r="RPD3" s="88"/>
      <c r="RPE3" s="336"/>
      <c r="RPF3" s="88"/>
      <c r="RPG3" s="88"/>
      <c r="RPH3" s="88"/>
      <c r="RPI3" s="88"/>
      <c r="RPJ3" s="88"/>
      <c r="RPK3" s="336"/>
      <c r="RPL3" s="88"/>
      <c r="RPM3" s="88"/>
      <c r="RPN3" s="88"/>
      <c r="RPO3" s="88"/>
      <c r="RPP3" s="88"/>
      <c r="RPQ3" s="336"/>
      <c r="RPR3" s="88"/>
      <c r="RPS3" s="88"/>
      <c r="RPT3" s="88"/>
      <c r="RPU3" s="88"/>
      <c r="RPV3" s="88"/>
      <c r="RPW3" s="336"/>
      <c r="RPX3" s="88"/>
      <c r="RPY3" s="88"/>
      <c r="RPZ3" s="88"/>
      <c r="RQA3" s="88"/>
      <c r="RQB3" s="88"/>
      <c r="RQC3" s="336"/>
      <c r="RQD3" s="88"/>
      <c r="RQE3" s="88"/>
      <c r="RQF3" s="88"/>
      <c r="RQG3" s="88"/>
      <c r="RQH3" s="88"/>
      <c r="RQI3" s="336"/>
      <c r="RQJ3" s="88"/>
      <c r="RQK3" s="88"/>
      <c r="RQL3" s="88"/>
      <c r="RQM3" s="88"/>
      <c r="RQN3" s="88"/>
      <c r="RQO3" s="336"/>
      <c r="RQP3" s="88"/>
      <c r="RQQ3" s="88"/>
      <c r="RQR3" s="88"/>
      <c r="RQS3" s="88"/>
      <c r="RQT3" s="88"/>
      <c r="RQU3" s="336"/>
      <c r="RQV3" s="88"/>
      <c r="RQW3" s="88"/>
      <c r="RQX3" s="88"/>
      <c r="RQY3" s="88"/>
      <c r="RQZ3" s="88"/>
      <c r="RRA3" s="336"/>
      <c r="RRB3" s="88"/>
      <c r="RRC3" s="88"/>
      <c r="RRD3" s="88"/>
      <c r="RRE3" s="88"/>
      <c r="RRF3" s="88"/>
      <c r="RRG3" s="336"/>
      <c r="RRH3" s="88"/>
      <c r="RRI3" s="88"/>
      <c r="RRJ3" s="88"/>
      <c r="RRK3" s="88"/>
      <c r="RRL3" s="88"/>
      <c r="RRM3" s="336"/>
      <c r="RRN3" s="88"/>
      <c r="RRO3" s="88"/>
      <c r="RRP3" s="88"/>
      <c r="RRQ3" s="88"/>
      <c r="RRR3" s="88"/>
      <c r="RRS3" s="336"/>
      <c r="RRT3" s="88"/>
      <c r="RRU3" s="88"/>
      <c r="RRV3" s="88"/>
      <c r="RRW3" s="88"/>
      <c r="RRX3" s="88"/>
      <c r="RRY3" s="336"/>
      <c r="RRZ3" s="88"/>
      <c r="RSA3" s="88"/>
      <c r="RSB3" s="88"/>
      <c r="RSC3" s="88"/>
      <c r="RSD3" s="88"/>
      <c r="RSE3" s="336"/>
      <c r="RSF3" s="88"/>
      <c r="RSG3" s="88"/>
      <c r="RSH3" s="88"/>
      <c r="RSI3" s="88"/>
      <c r="RSJ3" s="88"/>
      <c r="RSK3" s="336"/>
      <c r="RSL3" s="88"/>
      <c r="RSM3" s="88"/>
      <c r="RSN3" s="88"/>
      <c r="RSO3" s="88"/>
      <c r="RSP3" s="88"/>
      <c r="RSQ3" s="336"/>
      <c r="RSR3" s="88"/>
      <c r="RSS3" s="88"/>
      <c r="RST3" s="88"/>
      <c r="RSU3" s="88"/>
      <c r="RSV3" s="88"/>
      <c r="RSW3" s="336"/>
      <c r="RSX3" s="88"/>
      <c r="RSY3" s="88"/>
      <c r="RSZ3" s="88"/>
      <c r="RTA3" s="88"/>
      <c r="RTB3" s="88"/>
      <c r="RTC3" s="336"/>
      <c r="RTD3" s="88"/>
      <c r="RTE3" s="88"/>
      <c r="RTF3" s="88"/>
      <c r="RTG3" s="88"/>
      <c r="RTH3" s="88"/>
      <c r="RTI3" s="336"/>
      <c r="RTJ3" s="88"/>
      <c r="RTK3" s="88"/>
      <c r="RTL3" s="88"/>
      <c r="RTM3" s="88"/>
      <c r="RTN3" s="88"/>
      <c r="RTO3" s="336"/>
      <c r="RTP3" s="88"/>
      <c r="RTQ3" s="88"/>
      <c r="RTR3" s="88"/>
      <c r="RTS3" s="88"/>
      <c r="RTT3" s="88"/>
      <c r="RTU3" s="336"/>
      <c r="RTV3" s="88"/>
      <c r="RTW3" s="88"/>
      <c r="RTX3" s="88"/>
      <c r="RTY3" s="88"/>
      <c r="RTZ3" s="88"/>
      <c r="RUA3" s="336"/>
      <c r="RUB3" s="88"/>
      <c r="RUC3" s="88"/>
      <c r="RUD3" s="88"/>
      <c r="RUE3" s="88"/>
      <c r="RUF3" s="88"/>
      <c r="RUG3" s="336"/>
      <c r="RUH3" s="88"/>
      <c r="RUI3" s="88"/>
      <c r="RUJ3" s="88"/>
      <c r="RUK3" s="88"/>
      <c r="RUL3" s="88"/>
      <c r="RUM3" s="336"/>
      <c r="RUN3" s="88"/>
      <c r="RUO3" s="88"/>
      <c r="RUP3" s="88"/>
      <c r="RUQ3" s="88"/>
      <c r="RUR3" s="88"/>
      <c r="RUS3" s="336"/>
      <c r="RUT3" s="88"/>
      <c r="RUU3" s="88"/>
      <c r="RUV3" s="88"/>
      <c r="RUW3" s="88"/>
      <c r="RUX3" s="88"/>
      <c r="RUY3" s="336"/>
      <c r="RUZ3" s="88"/>
      <c r="RVA3" s="88"/>
      <c r="RVB3" s="88"/>
      <c r="RVC3" s="88"/>
      <c r="RVD3" s="88"/>
      <c r="RVE3" s="336"/>
      <c r="RVF3" s="88"/>
      <c r="RVG3" s="88"/>
      <c r="RVH3" s="88"/>
      <c r="RVI3" s="88"/>
      <c r="RVJ3" s="88"/>
      <c r="RVK3" s="336"/>
      <c r="RVL3" s="88"/>
      <c r="RVM3" s="88"/>
      <c r="RVN3" s="88"/>
      <c r="RVO3" s="88"/>
      <c r="RVP3" s="88"/>
      <c r="RVQ3" s="336"/>
      <c r="RVR3" s="88"/>
      <c r="RVS3" s="88"/>
      <c r="RVT3" s="88"/>
      <c r="RVU3" s="88"/>
      <c r="RVV3" s="88"/>
      <c r="RVW3" s="336"/>
      <c r="RVX3" s="88"/>
      <c r="RVY3" s="88"/>
      <c r="RVZ3" s="88"/>
      <c r="RWA3" s="88"/>
      <c r="RWB3" s="88"/>
      <c r="RWC3" s="336"/>
      <c r="RWD3" s="88"/>
      <c r="RWE3" s="88"/>
      <c r="RWF3" s="88"/>
      <c r="RWG3" s="88"/>
      <c r="RWH3" s="88"/>
      <c r="RWI3" s="336"/>
      <c r="RWJ3" s="88"/>
      <c r="RWK3" s="88"/>
      <c r="RWL3" s="88"/>
      <c r="RWM3" s="88"/>
      <c r="RWN3" s="88"/>
      <c r="RWO3" s="336"/>
      <c r="RWP3" s="88"/>
      <c r="RWQ3" s="88"/>
      <c r="RWR3" s="88"/>
      <c r="RWS3" s="88"/>
      <c r="RWT3" s="88"/>
      <c r="RWU3" s="336"/>
      <c r="RWV3" s="88"/>
      <c r="RWW3" s="88"/>
      <c r="RWX3" s="88"/>
      <c r="RWY3" s="88"/>
      <c r="RWZ3" s="88"/>
      <c r="RXA3" s="336"/>
      <c r="RXB3" s="88"/>
      <c r="RXC3" s="88"/>
      <c r="RXD3" s="88"/>
      <c r="RXE3" s="88"/>
      <c r="RXF3" s="88"/>
      <c r="RXG3" s="336"/>
      <c r="RXH3" s="88"/>
      <c r="RXI3" s="88"/>
      <c r="RXJ3" s="88"/>
      <c r="RXK3" s="88"/>
      <c r="RXL3" s="88"/>
      <c r="RXM3" s="336"/>
      <c r="RXN3" s="88"/>
      <c r="RXO3" s="88"/>
      <c r="RXP3" s="88"/>
      <c r="RXQ3" s="88"/>
      <c r="RXR3" s="88"/>
      <c r="RXS3" s="336"/>
      <c r="RXT3" s="88"/>
      <c r="RXU3" s="88"/>
      <c r="RXV3" s="88"/>
      <c r="RXW3" s="88"/>
      <c r="RXX3" s="88"/>
      <c r="RXY3" s="336"/>
      <c r="RXZ3" s="88"/>
      <c r="RYA3" s="88"/>
      <c r="RYB3" s="88"/>
      <c r="RYC3" s="88"/>
      <c r="RYD3" s="88"/>
      <c r="RYE3" s="336"/>
      <c r="RYF3" s="88"/>
      <c r="RYG3" s="88"/>
      <c r="RYH3" s="88"/>
      <c r="RYI3" s="88"/>
      <c r="RYJ3" s="88"/>
      <c r="RYK3" s="336"/>
      <c r="RYL3" s="88"/>
      <c r="RYM3" s="88"/>
      <c r="RYN3" s="88"/>
      <c r="RYO3" s="88"/>
      <c r="RYP3" s="88"/>
      <c r="RYQ3" s="336"/>
      <c r="RYR3" s="88"/>
      <c r="RYS3" s="88"/>
      <c r="RYT3" s="88"/>
      <c r="RYU3" s="88"/>
      <c r="RYV3" s="88"/>
      <c r="RYW3" s="336"/>
      <c r="RYX3" s="88"/>
      <c r="RYY3" s="88"/>
      <c r="RYZ3" s="88"/>
      <c r="RZA3" s="88"/>
      <c r="RZB3" s="88"/>
      <c r="RZC3" s="336"/>
      <c r="RZD3" s="88"/>
      <c r="RZE3" s="88"/>
      <c r="RZF3" s="88"/>
      <c r="RZG3" s="88"/>
      <c r="RZH3" s="88"/>
      <c r="RZI3" s="336"/>
      <c r="RZJ3" s="88"/>
      <c r="RZK3" s="88"/>
      <c r="RZL3" s="88"/>
      <c r="RZM3" s="88"/>
      <c r="RZN3" s="88"/>
      <c r="RZO3" s="336"/>
      <c r="RZP3" s="88"/>
      <c r="RZQ3" s="88"/>
      <c r="RZR3" s="88"/>
      <c r="RZS3" s="88"/>
      <c r="RZT3" s="88"/>
      <c r="RZU3" s="336"/>
      <c r="RZV3" s="88"/>
      <c r="RZW3" s="88"/>
      <c r="RZX3" s="88"/>
      <c r="RZY3" s="88"/>
      <c r="RZZ3" s="88"/>
      <c r="SAA3" s="336"/>
      <c r="SAB3" s="88"/>
      <c r="SAC3" s="88"/>
      <c r="SAD3" s="88"/>
      <c r="SAE3" s="88"/>
      <c r="SAF3" s="88"/>
      <c r="SAG3" s="336"/>
      <c r="SAH3" s="88"/>
      <c r="SAI3" s="88"/>
      <c r="SAJ3" s="88"/>
      <c r="SAK3" s="88"/>
      <c r="SAL3" s="88"/>
      <c r="SAM3" s="336"/>
      <c r="SAN3" s="88"/>
      <c r="SAO3" s="88"/>
      <c r="SAP3" s="88"/>
      <c r="SAQ3" s="88"/>
      <c r="SAR3" s="88"/>
      <c r="SAS3" s="336"/>
      <c r="SAT3" s="88"/>
      <c r="SAU3" s="88"/>
      <c r="SAV3" s="88"/>
      <c r="SAW3" s="88"/>
      <c r="SAX3" s="88"/>
      <c r="SAY3" s="336"/>
      <c r="SAZ3" s="88"/>
      <c r="SBA3" s="88"/>
      <c r="SBB3" s="88"/>
      <c r="SBC3" s="88"/>
      <c r="SBD3" s="88"/>
      <c r="SBE3" s="336"/>
      <c r="SBF3" s="88"/>
      <c r="SBG3" s="88"/>
      <c r="SBH3" s="88"/>
      <c r="SBI3" s="88"/>
      <c r="SBJ3" s="88"/>
      <c r="SBK3" s="336"/>
      <c r="SBL3" s="88"/>
      <c r="SBM3" s="88"/>
      <c r="SBN3" s="88"/>
      <c r="SBO3" s="88"/>
      <c r="SBP3" s="88"/>
      <c r="SBQ3" s="336"/>
      <c r="SBR3" s="88"/>
      <c r="SBS3" s="88"/>
      <c r="SBT3" s="88"/>
      <c r="SBU3" s="88"/>
      <c r="SBV3" s="88"/>
      <c r="SBW3" s="336"/>
      <c r="SBX3" s="88"/>
      <c r="SBY3" s="88"/>
      <c r="SBZ3" s="88"/>
      <c r="SCA3" s="88"/>
      <c r="SCB3" s="88"/>
      <c r="SCC3" s="336"/>
      <c r="SCD3" s="88"/>
      <c r="SCE3" s="88"/>
      <c r="SCF3" s="88"/>
      <c r="SCG3" s="88"/>
      <c r="SCH3" s="88"/>
      <c r="SCI3" s="336"/>
      <c r="SCJ3" s="88"/>
      <c r="SCK3" s="88"/>
      <c r="SCL3" s="88"/>
      <c r="SCM3" s="88"/>
      <c r="SCN3" s="88"/>
      <c r="SCO3" s="336"/>
      <c r="SCP3" s="88"/>
      <c r="SCQ3" s="88"/>
      <c r="SCR3" s="88"/>
      <c r="SCS3" s="88"/>
      <c r="SCT3" s="88"/>
      <c r="SCU3" s="336"/>
      <c r="SCV3" s="88"/>
      <c r="SCW3" s="88"/>
      <c r="SCX3" s="88"/>
      <c r="SCY3" s="88"/>
      <c r="SCZ3" s="88"/>
      <c r="SDA3" s="336"/>
      <c r="SDB3" s="88"/>
      <c r="SDC3" s="88"/>
      <c r="SDD3" s="88"/>
      <c r="SDE3" s="88"/>
      <c r="SDF3" s="88"/>
      <c r="SDG3" s="336"/>
      <c r="SDH3" s="88"/>
      <c r="SDI3" s="88"/>
      <c r="SDJ3" s="88"/>
      <c r="SDK3" s="88"/>
      <c r="SDL3" s="88"/>
      <c r="SDM3" s="336"/>
      <c r="SDN3" s="88"/>
      <c r="SDO3" s="88"/>
      <c r="SDP3" s="88"/>
      <c r="SDQ3" s="88"/>
      <c r="SDR3" s="88"/>
      <c r="SDS3" s="336"/>
      <c r="SDT3" s="88"/>
      <c r="SDU3" s="88"/>
      <c r="SDV3" s="88"/>
      <c r="SDW3" s="88"/>
      <c r="SDX3" s="88"/>
      <c r="SDY3" s="336"/>
      <c r="SDZ3" s="88"/>
      <c r="SEA3" s="88"/>
      <c r="SEB3" s="88"/>
      <c r="SEC3" s="88"/>
      <c r="SED3" s="88"/>
      <c r="SEE3" s="336"/>
      <c r="SEF3" s="88"/>
      <c r="SEG3" s="88"/>
      <c r="SEH3" s="88"/>
      <c r="SEI3" s="88"/>
      <c r="SEJ3" s="88"/>
      <c r="SEK3" s="336"/>
      <c r="SEL3" s="88"/>
      <c r="SEM3" s="88"/>
      <c r="SEN3" s="88"/>
      <c r="SEO3" s="88"/>
      <c r="SEP3" s="88"/>
      <c r="SEQ3" s="336"/>
      <c r="SER3" s="88"/>
      <c r="SES3" s="88"/>
      <c r="SET3" s="88"/>
      <c r="SEU3" s="88"/>
      <c r="SEV3" s="88"/>
      <c r="SEW3" s="336"/>
      <c r="SEX3" s="88"/>
      <c r="SEY3" s="88"/>
      <c r="SEZ3" s="88"/>
      <c r="SFA3" s="88"/>
      <c r="SFB3" s="88"/>
      <c r="SFC3" s="336"/>
      <c r="SFD3" s="88"/>
      <c r="SFE3" s="88"/>
      <c r="SFF3" s="88"/>
      <c r="SFG3" s="88"/>
      <c r="SFH3" s="88"/>
      <c r="SFI3" s="336"/>
      <c r="SFJ3" s="88"/>
      <c r="SFK3" s="88"/>
      <c r="SFL3" s="88"/>
      <c r="SFM3" s="88"/>
      <c r="SFN3" s="88"/>
      <c r="SFO3" s="336"/>
      <c r="SFP3" s="88"/>
      <c r="SFQ3" s="88"/>
      <c r="SFR3" s="88"/>
      <c r="SFS3" s="88"/>
      <c r="SFT3" s="88"/>
      <c r="SFU3" s="336"/>
      <c r="SFV3" s="88"/>
      <c r="SFW3" s="88"/>
      <c r="SFX3" s="88"/>
      <c r="SFY3" s="88"/>
      <c r="SFZ3" s="88"/>
      <c r="SGA3" s="336"/>
      <c r="SGB3" s="88"/>
      <c r="SGC3" s="88"/>
      <c r="SGD3" s="88"/>
      <c r="SGE3" s="88"/>
      <c r="SGF3" s="88"/>
      <c r="SGG3" s="336"/>
      <c r="SGH3" s="88"/>
      <c r="SGI3" s="88"/>
      <c r="SGJ3" s="88"/>
      <c r="SGK3" s="88"/>
      <c r="SGL3" s="88"/>
      <c r="SGM3" s="336"/>
      <c r="SGN3" s="88"/>
      <c r="SGO3" s="88"/>
      <c r="SGP3" s="88"/>
      <c r="SGQ3" s="88"/>
      <c r="SGR3" s="88"/>
      <c r="SGS3" s="336"/>
      <c r="SGT3" s="88"/>
      <c r="SGU3" s="88"/>
      <c r="SGV3" s="88"/>
      <c r="SGW3" s="88"/>
      <c r="SGX3" s="88"/>
      <c r="SGY3" s="336"/>
      <c r="SGZ3" s="88"/>
      <c r="SHA3" s="88"/>
      <c r="SHB3" s="88"/>
      <c r="SHC3" s="88"/>
      <c r="SHD3" s="88"/>
      <c r="SHE3" s="336"/>
      <c r="SHF3" s="88"/>
      <c r="SHG3" s="88"/>
      <c r="SHH3" s="88"/>
      <c r="SHI3" s="88"/>
      <c r="SHJ3" s="88"/>
      <c r="SHK3" s="336"/>
      <c r="SHL3" s="88"/>
      <c r="SHM3" s="88"/>
      <c r="SHN3" s="88"/>
      <c r="SHO3" s="88"/>
      <c r="SHP3" s="88"/>
      <c r="SHQ3" s="336"/>
      <c r="SHR3" s="88"/>
      <c r="SHS3" s="88"/>
      <c r="SHT3" s="88"/>
      <c r="SHU3" s="88"/>
      <c r="SHV3" s="88"/>
      <c r="SHW3" s="336"/>
      <c r="SHX3" s="88"/>
      <c r="SHY3" s="88"/>
      <c r="SHZ3" s="88"/>
      <c r="SIA3" s="88"/>
      <c r="SIB3" s="88"/>
      <c r="SIC3" s="336"/>
      <c r="SID3" s="88"/>
      <c r="SIE3" s="88"/>
      <c r="SIF3" s="88"/>
      <c r="SIG3" s="88"/>
      <c r="SIH3" s="88"/>
      <c r="SII3" s="336"/>
      <c r="SIJ3" s="88"/>
      <c r="SIK3" s="88"/>
      <c r="SIL3" s="88"/>
      <c r="SIM3" s="88"/>
      <c r="SIN3" s="88"/>
      <c r="SIO3" s="336"/>
      <c r="SIP3" s="88"/>
      <c r="SIQ3" s="88"/>
      <c r="SIR3" s="88"/>
      <c r="SIS3" s="88"/>
      <c r="SIT3" s="88"/>
      <c r="SIU3" s="336"/>
      <c r="SIV3" s="88"/>
      <c r="SIW3" s="88"/>
      <c r="SIX3" s="88"/>
      <c r="SIY3" s="88"/>
      <c r="SIZ3" s="88"/>
      <c r="SJA3" s="336"/>
      <c r="SJB3" s="88"/>
      <c r="SJC3" s="88"/>
      <c r="SJD3" s="88"/>
      <c r="SJE3" s="88"/>
      <c r="SJF3" s="88"/>
      <c r="SJG3" s="336"/>
      <c r="SJH3" s="88"/>
      <c r="SJI3" s="88"/>
      <c r="SJJ3" s="88"/>
      <c r="SJK3" s="88"/>
      <c r="SJL3" s="88"/>
      <c r="SJM3" s="336"/>
      <c r="SJN3" s="88"/>
      <c r="SJO3" s="88"/>
      <c r="SJP3" s="88"/>
      <c r="SJQ3" s="88"/>
      <c r="SJR3" s="88"/>
      <c r="SJS3" s="336"/>
      <c r="SJT3" s="88"/>
      <c r="SJU3" s="88"/>
      <c r="SJV3" s="88"/>
      <c r="SJW3" s="88"/>
      <c r="SJX3" s="88"/>
      <c r="SJY3" s="336"/>
      <c r="SJZ3" s="88"/>
      <c r="SKA3" s="88"/>
      <c r="SKB3" s="88"/>
      <c r="SKC3" s="88"/>
      <c r="SKD3" s="88"/>
      <c r="SKE3" s="336"/>
      <c r="SKF3" s="88"/>
      <c r="SKG3" s="88"/>
      <c r="SKH3" s="88"/>
      <c r="SKI3" s="88"/>
      <c r="SKJ3" s="88"/>
      <c r="SKK3" s="336"/>
      <c r="SKL3" s="88"/>
      <c r="SKM3" s="88"/>
      <c r="SKN3" s="88"/>
      <c r="SKO3" s="88"/>
      <c r="SKP3" s="88"/>
      <c r="SKQ3" s="336"/>
      <c r="SKR3" s="88"/>
      <c r="SKS3" s="88"/>
      <c r="SKT3" s="88"/>
      <c r="SKU3" s="88"/>
      <c r="SKV3" s="88"/>
      <c r="SKW3" s="336"/>
      <c r="SKX3" s="88"/>
      <c r="SKY3" s="88"/>
      <c r="SKZ3" s="88"/>
      <c r="SLA3" s="88"/>
      <c r="SLB3" s="88"/>
      <c r="SLC3" s="336"/>
      <c r="SLD3" s="88"/>
      <c r="SLE3" s="88"/>
      <c r="SLF3" s="88"/>
      <c r="SLG3" s="88"/>
      <c r="SLH3" s="88"/>
      <c r="SLI3" s="336"/>
      <c r="SLJ3" s="88"/>
      <c r="SLK3" s="88"/>
      <c r="SLL3" s="88"/>
      <c r="SLM3" s="88"/>
      <c r="SLN3" s="88"/>
      <c r="SLO3" s="336"/>
      <c r="SLP3" s="88"/>
      <c r="SLQ3" s="88"/>
      <c r="SLR3" s="88"/>
      <c r="SLS3" s="88"/>
      <c r="SLT3" s="88"/>
      <c r="SLU3" s="336"/>
      <c r="SLV3" s="88"/>
      <c r="SLW3" s="88"/>
      <c r="SLX3" s="88"/>
      <c r="SLY3" s="88"/>
      <c r="SLZ3" s="88"/>
      <c r="SMA3" s="336"/>
      <c r="SMB3" s="88"/>
      <c r="SMC3" s="88"/>
      <c r="SMD3" s="88"/>
      <c r="SME3" s="88"/>
      <c r="SMF3" s="88"/>
      <c r="SMG3" s="336"/>
      <c r="SMH3" s="88"/>
      <c r="SMI3" s="88"/>
      <c r="SMJ3" s="88"/>
      <c r="SMK3" s="88"/>
      <c r="SML3" s="88"/>
      <c r="SMM3" s="336"/>
      <c r="SMN3" s="88"/>
      <c r="SMO3" s="88"/>
      <c r="SMP3" s="88"/>
      <c r="SMQ3" s="88"/>
      <c r="SMR3" s="88"/>
      <c r="SMS3" s="336"/>
      <c r="SMT3" s="88"/>
      <c r="SMU3" s="88"/>
      <c r="SMV3" s="88"/>
      <c r="SMW3" s="88"/>
      <c r="SMX3" s="88"/>
      <c r="SMY3" s="336"/>
      <c r="SMZ3" s="88"/>
      <c r="SNA3" s="88"/>
      <c r="SNB3" s="88"/>
      <c r="SNC3" s="88"/>
      <c r="SND3" s="88"/>
      <c r="SNE3" s="336"/>
      <c r="SNF3" s="88"/>
      <c r="SNG3" s="88"/>
      <c r="SNH3" s="88"/>
      <c r="SNI3" s="88"/>
      <c r="SNJ3" s="88"/>
      <c r="SNK3" s="336"/>
      <c r="SNL3" s="88"/>
      <c r="SNM3" s="88"/>
      <c r="SNN3" s="88"/>
      <c r="SNO3" s="88"/>
      <c r="SNP3" s="88"/>
      <c r="SNQ3" s="336"/>
      <c r="SNR3" s="88"/>
      <c r="SNS3" s="88"/>
      <c r="SNT3" s="88"/>
      <c r="SNU3" s="88"/>
      <c r="SNV3" s="88"/>
      <c r="SNW3" s="336"/>
      <c r="SNX3" s="88"/>
      <c r="SNY3" s="88"/>
      <c r="SNZ3" s="88"/>
      <c r="SOA3" s="88"/>
      <c r="SOB3" s="88"/>
      <c r="SOC3" s="336"/>
      <c r="SOD3" s="88"/>
      <c r="SOE3" s="88"/>
      <c r="SOF3" s="88"/>
      <c r="SOG3" s="88"/>
      <c r="SOH3" s="88"/>
      <c r="SOI3" s="336"/>
      <c r="SOJ3" s="88"/>
      <c r="SOK3" s="88"/>
      <c r="SOL3" s="88"/>
      <c r="SOM3" s="88"/>
      <c r="SON3" s="88"/>
      <c r="SOO3" s="336"/>
      <c r="SOP3" s="88"/>
      <c r="SOQ3" s="88"/>
      <c r="SOR3" s="88"/>
      <c r="SOS3" s="88"/>
      <c r="SOT3" s="88"/>
      <c r="SOU3" s="336"/>
      <c r="SOV3" s="88"/>
      <c r="SOW3" s="88"/>
      <c r="SOX3" s="88"/>
      <c r="SOY3" s="88"/>
      <c r="SOZ3" s="88"/>
      <c r="SPA3" s="336"/>
      <c r="SPB3" s="88"/>
      <c r="SPC3" s="88"/>
      <c r="SPD3" s="88"/>
      <c r="SPE3" s="88"/>
      <c r="SPF3" s="88"/>
      <c r="SPG3" s="336"/>
      <c r="SPH3" s="88"/>
      <c r="SPI3" s="88"/>
      <c r="SPJ3" s="88"/>
      <c r="SPK3" s="88"/>
      <c r="SPL3" s="88"/>
      <c r="SPM3" s="336"/>
      <c r="SPN3" s="88"/>
      <c r="SPO3" s="88"/>
      <c r="SPP3" s="88"/>
      <c r="SPQ3" s="88"/>
      <c r="SPR3" s="88"/>
      <c r="SPS3" s="336"/>
      <c r="SPT3" s="88"/>
      <c r="SPU3" s="88"/>
      <c r="SPV3" s="88"/>
      <c r="SPW3" s="88"/>
      <c r="SPX3" s="88"/>
      <c r="SPY3" s="336"/>
      <c r="SPZ3" s="88"/>
      <c r="SQA3" s="88"/>
      <c r="SQB3" s="88"/>
      <c r="SQC3" s="88"/>
      <c r="SQD3" s="88"/>
      <c r="SQE3" s="336"/>
      <c r="SQF3" s="88"/>
      <c r="SQG3" s="88"/>
      <c r="SQH3" s="88"/>
      <c r="SQI3" s="88"/>
      <c r="SQJ3" s="88"/>
      <c r="SQK3" s="336"/>
      <c r="SQL3" s="88"/>
      <c r="SQM3" s="88"/>
      <c r="SQN3" s="88"/>
      <c r="SQO3" s="88"/>
      <c r="SQP3" s="88"/>
      <c r="SQQ3" s="336"/>
      <c r="SQR3" s="88"/>
      <c r="SQS3" s="88"/>
      <c r="SQT3" s="88"/>
      <c r="SQU3" s="88"/>
      <c r="SQV3" s="88"/>
      <c r="SQW3" s="336"/>
      <c r="SQX3" s="88"/>
      <c r="SQY3" s="88"/>
      <c r="SQZ3" s="88"/>
      <c r="SRA3" s="88"/>
      <c r="SRB3" s="88"/>
      <c r="SRC3" s="336"/>
      <c r="SRD3" s="88"/>
      <c r="SRE3" s="88"/>
      <c r="SRF3" s="88"/>
      <c r="SRG3" s="88"/>
      <c r="SRH3" s="88"/>
      <c r="SRI3" s="336"/>
      <c r="SRJ3" s="88"/>
      <c r="SRK3" s="88"/>
      <c r="SRL3" s="88"/>
      <c r="SRM3" s="88"/>
      <c r="SRN3" s="88"/>
      <c r="SRO3" s="336"/>
      <c r="SRP3" s="88"/>
      <c r="SRQ3" s="88"/>
      <c r="SRR3" s="88"/>
      <c r="SRS3" s="88"/>
      <c r="SRT3" s="88"/>
      <c r="SRU3" s="336"/>
      <c r="SRV3" s="88"/>
      <c r="SRW3" s="88"/>
      <c r="SRX3" s="88"/>
      <c r="SRY3" s="88"/>
      <c r="SRZ3" s="88"/>
      <c r="SSA3" s="336"/>
      <c r="SSB3" s="88"/>
      <c r="SSC3" s="88"/>
      <c r="SSD3" s="88"/>
      <c r="SSE3" s="88"/>
      <c r="SSF3" s="88"/>
      <c r="SSG3" s="336"/>
      <c r="SSH3" s="88"/>
      <c r="SSI3" s="88"/>
      <c r="SSJ3" s="88"/>
      <c r="SSK3" s="88"/>
      <c r="SSL3" s="88"/>
      <c r="SSM3" s="336"/>
      <c r="SSN3" s="88"/>
      <c r="SSO3" s="88"/>
      <c r="SSP3" s="88"/>
      <c r="SSQ3" s="88"/>
      <c r="SSR3" s="88"/>
      <c r="SSS3" s="336"/>
      <c r="SST3" s="88"/>
      <c r="SSU3" s="88"/>
      <c r="SSV3" s="88"/>
      <c r="SSW3" s="88"/>
      <c r="SSX3" s="88"/>
      <c r="SSY3" s="336"/>
      <c r="SSZ3" s="88"/>
      <c r="STA3" s="88"/>
      <c r="STB3" s="88"/>
      <c r="STC3" s="88"/>
      <c r="STD3" s="88"/>
      <c r="STE3" s="336"/>
      <c r="STF3" s="88"/>
      <c r="STG3" s="88"/>
      <c r="STH3" s="88"/>
      <c r="STI3" s="88"/>
      <c r="STJ3" s="88"/>
      <c r="STK3" s="336"/>
      <c r="STL3" s="88"/>
      <c r="STM3" s="88"/>
      <c r="STN3" s="88"/>
      <c r="STO3" s="88"/>
      <c r="STP3" s="88"/>
      <c r="STQ3" s="336"/>
      <c r="STR3" s="88"/>
      <c r="STS3" s="88"/>
      <c r="STT3" s="88"/>
      <c r="STU3" s="88"/>
      <c r="STV3" s="88"/>
      <c r="STW3" s="336"/>
      <c r="STX3" s="88"/>
      <c r="STY3" s="88"/>
      <c r="STZ3" s="88"/>
      <c r="SUA3" s="88"/>
      <c r="SUB3" s="88"/>
      <c r="SUC3" s="336"/>
      <c r="SUD3" s="88"/>
      <c r="SUE3" s="88"/>
      <c r="SUF3" s="88"/>
      <c r="SUG3" s="88"/>
      <c r="SUH3" s="88"/>
      <c r="SUI3" s="336"/>
      <c r="SUJ3" s="88"/>
      <c r="SUK3" s="88"/>
      <c r="SUL3" s="88"/>
      <c r="SUM3" s="88"/>
      <c r="SUN3" s="88"/>
      <c r="SUO3" s="336"/>
      <c r="SUP3" s="88"/>
      <c r="SUQ3" s="88"/>
      <c r="SUR3" s="88"/>
      <c r="SUS3" s="88"/>
      <c r="SUT3" s="88"/>
      <c r="SUU3" s="336"/>
      <c r="SUV3" s="88"/>
      <c r="SUW3" s="88"/>
      <c r="SUX3" s="88"/>
      <c r="SUY3" s="88"/>
      <c r="SUZ3" s="88"/>
      <c r="SVA3" s="336"/>
      <c r="SVB3" s="88"/>
      <c r="SVC3" s="88"/>
      <c r="SVD3" s="88"/>
      <c r="SVE3" s="88"/>
      <c r="SVF3" s="88"/>
      <c r="SVG3" s="336"/>
      <c r="SVH3" s="88"/>
      <c r="SVI3" s="88"/>
      <c r="SVJ3" s="88"/>
      <c r="SVK3" s="88"/>
      <c r="SVL3" s="88"/>
      <c r="SVM3" s="336"/>
      <c r="SVN3" s="88"/>
      <c r="SVO3" s="88"/>
      <c r="SVP3" s="88"/>
      <c r="SVQ3" s="88"/>
      <c r="SVR3" s="88"/>
      <c r="SVS3" s="336"/>
      <c r="SVT3" s="88"/>
      <c r="SVU3" s="88"/>
      <c r="SVV3" s="88"/>
      <c r="SVW3" s="88"/>
      <c r="SVX3" s="88"/>
      <c r="SVY3" s="336"/>
      <c r="SVZ3" s="88"/>
      <c r="SWA3" s="88"/>
      <c r="SWB3" s="88"/>
      <c r="SWC3" s="88"/>
      <c r="SWD3" s="88"/>
      <c r="SWE3" s="336"/>
      <c r="SWF3" s="88"/>
      <c r="SWG3" s="88"/>
      <c r="SWH3" s="88"/>
      <c r="SWI3" s="88"/>
      <c r="SWJ3" s="88"/>
      <c r="SWK3" s="336"/>
      <c r="SWL3" s="88"/>
      <c r="SWM3" s="88"/>
      <c r="SWN3" s="88"/>
      <c r="SWO3" s="88"/>
      <c r="SWP3" s="88"/>
      <c r="SWQ3" s="336"/>
      <c r="SWR3" s="88"/>
      <c r="SWS3" s="88"/>
      <c r="SWT3" s="88"/>
      <c r="SWU3" s="88"/>
      <c r="SWV3" s="88"/>
      <c r="SWW3" s="336"/>
      <c r="SWX3" s="88"/>
      <c r="SWY3" s="88"/>
      <c r="SWZ3" s="88"/>
      <c r="SXA3" s="88"/>
      <c r="SXB3" s="88"/>
      <c r="SXC3" s="336"/>
      <c r="SXD3" s="88"/>
      <c r="SXE3" s="88"/>
      <c r="SXF3" s="88"/>
      <c r="SXG3" s="88"/>
      <c r="SXH3" s="88"/>
      <c r="SXI3" s="336"/>
      <c r="SXJ3" s="88"/>
      <c r="SXK3" s="88"/>
      <c r="SXL3" s="88"/>
      <c r="SXM3" s="88"/>
      <c r="SXN3" s="88"/>
      <c r="SXO3" s="336"/>
      <c r="SXP3" s="88"/>
      <c r="SXQ3" s="88"/>
      <c r="SXR3" s="88"/>
      <c r="SXS3" s="88"/>
      <c r="SXT3" s="88"/>
      <c r="SXU3" s="336"/>
      <c r="SXV3" s="88"/>
      <c r="SXW3" s="88"/>
      <c r="SXX3" s="88"/>
      <c r="SXY3" s="88"/>
      <c r="SXZ3" s="88"/>
      <c r="SYA3" s="336"/>
      <c r="SYB3" s="88"/>
      <c r="SYC3" s="88"/>
      <c r="SYD3" s="88"/>
      <c r="SYE3" s="88"/>
      <c r="SYF3" s="88"/>
      <c r="SYG3" s="336"/>
      <c r="SYH3" s="88"/>
      <c r="SYI3" s="88"/>
      <c r="SYJ3" s="88"/>
      <c r="SYK3" s="88"/>
      <c r="SYL3" s="88"/>
      <c r="SYM3" s="336"/>
      <c r="SYN3" s="88"/>
      <c r="SYO3" s="88"/>
      <c r="SYP3" s="88"/>
      <c r="SYQ3" s="88"/>
      <c r="SYR3" s="88"/>
      <c r="SYS3" s="336"/>
      <c r="SYT3" s="88"/>
      <c r="SYU3" s="88"/>
      <c r="SYV3" s="88"/>
      <c r="SYW3" s="88"/>
      <c r="SYX3" s="88"/>
      <c r="SYY3" s="336"/>
      <c r="SYZ3" s="88"/>
      <c r="SZA3" s="88"/>
      <c r="SZB3" s="88"/>
      <c r="SZC3" s="88"/>
      <c r="SZD3" s="88"/>
      <c r="SZE3" s="336"/>
      <c r="SZF3" s="88"/>
      <c r="SZG3" s="88"/>
      <c r="SZH3" s="88"/>
      <c r="SZI3" s="88"/>
      <c r="SZJ3" s="88"/>
      <c r="SZK3" s="336"/>
      <c r="SZL3" s="88"/>
      <c r="SZM3" s="88"/>
      <c r="SZN3" s="88"/>
      <c r="SZO3" s="88"/>
      <c r="SZP3" s="88"/>
      <c r="SZQ3" s="336"/>
      <c r="SZR3" s="88"/>
      <c r="SZS3" s="88"/>
      <c r="SZT3" s="88"/>
      <c r="SZU3" s="88"/>
      <c r="SZV3" s="88"/>
      <c r="SZW3" s="336"/>
      <c r="SZX3" s="88"/>
      <c r="SZY3" s="88"/>
      <c r="SZZ3" s="88"/>
      <c r="TAA3" s="88"/>
      <c r="TAB3" s="88"/>
      <c r="TAC3" s="336"/>
      <c r="TAD3" s="88"/>
      <c r="TAE3" s="88"/>
      <c r="TAF3" s="88"/>
      <c r="TAG3" s="88"/>
      <c r="TAH3" s="88"/>
      <c r="TAI3" s="336"/>
      <c r="TAJ3" s="88"/>
      <c r="TAK3" s="88"/>
      <c r="TAL3" s="88"/>
      <c r="TAM3" s="88"/>
      <c r="TAN3" s="88"/>
      <c r="TAO3" s="336"/>
      <c r="TAP3" s="88"/>
      <c r="TAQ3" s="88"/>
      <c r="TAR3" s="88"/>
      <c r="TAS3" s="88"/>
      <c r="TAT3" s="88"/>
      <c r="TAU3" s="336"/>
      <c r="TAV3" s="88"/>
      <c r="TAW3" s="88"/>
      <c r="TAX3" s="88"/>
      <c r="TAY3" s="88"/>
      <c r="TAZ3" s="88"/>
      <c r="TBA3" s="336"/>
      <c r="TBB3" s="88"/>
      <c r="TBC3" s="88"/>
      <c r="TBD3" s="88"/>
      <c r="TBE3" s="88"/>
      <c r="TBF3" s="88"/>
      <c r="TBG3" s="336"/>
      <c r="TBH3" s="88"/>
      <c r="TBI3" s="88"/>
      <c r="TBJ3" s="88"/>
      <c r="TBK3" s="88"/>
      <c r="TBL3" s="88"/>
      <c r="TBM3" s="336"/>
      <c r="TBN3" s="88"/>
      <c r="TBO3" s="88"/>
      <c r="TBP3" s="88"/>
      <c r="TBQ3" s="88"/>
      <c r="TBR3" s="88"/>
      <c r="TBS3" s="336"/>
      <c r="TBT3" s="88"/>
      <c r="TBU3" s="88"/>
      <c r="TBV3" s="88"/>
      <c r="TBW3" s="88"/>
      <c r="TBX3" s="88"/>
      <c r="TBY3" s="336"/>
      <c r="TBZ3" s="88"/>
      <c r="TCA3" s="88"/>
      <c r="TCB3" s="88"/>
      <c r="TCC3" s="88"/>
      <c r="TCD3" s="88"/>
      <c r="TCE3" s="336"/>
      <c r="TCF3" s="88"/>
      <c r="TCG3" s="88"/>
      <c r="TCH3" s="88"/>
      <c r="TCI3" s="88"/>
      <c r="TCJ3" s="88"/>
      <c r="TCK3" s="336"/>
      <c r="TCL3" s="88"/>
      <c r="TCM3" s="88"/>
      <c r="TCN3" s="88"/>
      <c r="TCO3" s="88"/>
      <c r="TCP3" s="88"/>
      <c r="TCQ3" s="336"/>
      <c r="TCR3" s="88"/>
      <c r="TCS3" s="88"/>
      <c r="TCT3" s="88"/>
      <c r="TCU3" s="88"/>
      <c r="TCV3" s="88"/>
      <c r="TCW3" s="336"/>
      <c r="TCX3" s="88"/>
      <c r="TCY3" s="88"/>
      <c r="TCZ3" s="88"/>
      <c r="TDA3" s="88"/>
      <c r="TDB3" s="88"/>
      <c r="TDC3" s="336"/>
      <c r="TDD3" s="88"/>
      <c r="TDE3" s="88"/>
      <c r="TDF3" s="88"/>
      <c r="TDG3" s="88"/>
      <c r="TDH3" s="88"/>
      <c r="TDI3" s="336"/>
      <c r="TDJ3" s="88"/>
      <c r="TDK3" s="88"/>
      <c r="TDL3" s="88"/>
      <c r="TDM3" s="88"/>
      <c r="TDN3" s="88"/>
      <c r="TDO3" s="336"/>
      <c r="TDP3" s="88"/>
      <c r="TDQ3" s="88"/>
      <c r="TDR3" s="88"/>
      <c r="TDS3" s="88"/>
      <c r="TDT3" s="88"/>
      <c r="TDU3" s="336"/>
      <c r="TDV3" s="88"/>
      <c r="TDW3" s="88"/>
      <c r="TDX3" s="88"/>
      <c r="TDY3" s="88"/>
      <c r="TDZ3" s="88"/>
      <c r="TEA3" s="336"/>
      <c r="TEB3" s="88"/>
      <c r="TEC3" s="88"/>
      <c r="TED3" s="88"/>
      <c r="TEE3" s="88"/>
      <c r="TEF3" s="88"/>
      <c r="TEG3" s="336"/>
      <c r="TEH3" s="88"/>
      <c r="TEI3" s="88"/>
      <c r="TEJ3" s="88"/>
      <c r="TEK3" s="88"/>
      <c r="TEL3" s="88"/>
      <c r="TEM3" s="336"/>
      <c r="TEN3" s="88"/>
      <c r="TEO3" s="88"/>
      <c r="TEP3" s="88"/>
      <c r="TEQ3" s="88"/>
      <c r="TER3" s="88"/>
      <c r="TES3" s="336"/>
      <c r="TET3" s="88"/>
      <c r="TEU3" s="88"/>
      <c r="TEV3" s="88"/>
      <c r="TEW3" s="88"/>
      <c r="TEX3" s="88"/>
      <c r="TEY3" s="336"/>
      <c r="TEZ3" s="88"/>
      <c r="TFA3" s="88"/>
      <c r="TFB3" s="88"/>
      <c r="TFC3" s="88"/>
      <c r="TFD3" s="88"/>
      <c r="TFE3" s="336"/>
      <c r="TFF3" s="88"/>
      <c r="TFG3" s="88"/>
      <c r="TFH3" s="88"/>
      <c r="TFI3" s="88"/>
      <c r="TFJ3" s="88"/>
      <c r="TFK3" s="336"/>
      <c r="TFL3" s="88"/>
      <c r="TFM3" s="88"/>
      <c r="TFN3" s="88"/>
      <c r="TFO3" s="88"/>
      <c r="TFP3" s="88"/>
      <c r="TFQ3" s="336"/>
      <c r="TFR3" s="88"/>
      <c r="TFS3" s="88"/>
      <c r="TFT3" s="88"/>
      <c r="TFU3" s="88"/>
      <c r="TFV3" s="88"/>
      <c r="TFW3" s="336"/>
      <c r="TFX3" s="88"/>
      <c r="TFY3" s="88"/>
      <c r="TFZ3" s="88"/>
      <c r="TGA3" s="88"/>
      <c r="TGB3" s="88"/>
      <c r="TGC3" s="336"/>
      <c r="TGD3" s="88"/>
      <c r="TGE3" s="88"/>
      <c r="TGF3" s="88"/>
      <c r="TGG3" s="88"/>
      <c r="TGH3" s="88"/>
      <c r="TGI3" s="336"/>
      <c r="TGJ3" s="88"/>
      <c r="TGK3" s="88"/>
      <c r="TGL3" s="88"/>
      <c r="TGM3" s="88"/>
      <c r="TGN3" s="88"/>
      <c r="TGO3" s="336"/>
      <c r="TGP3" s="88"/>
      <c r="TGQ3" s="88"/>
      <c r="TGR3" s="88"/>
      <c r="TGS3" s="88"/>
      <c r="TGT3" s="88"/>
      <c r="TGU3" s="336"/>
      <c r="TGV3" s="88"/>
      <c r="TGW3" s="88"/>
      <c r="TGX3" s="88"/>
      <c r="TGY3" s="88"/>
      <c r="TGZ3" s="88"/>
      <c r="THA3" s="336"/>
      <c r="THB3" s="88"/>
      <c r="THC3" s="88"/>
      <c r="THD3" s="88"/>
      <c r="THE3" s="88"/>
      <c r="THF3" s="88"/>
      <c r="THG3" s="336"/>
      <c r="THH3" s="88"/>
      <c r="THI3" s="88"/>
      <c r="THJ3" s="88"/>
      <c r="THK3" s="88"/>
      <c r="THL3" s="88"/>
      <c r="THM3" s="336"/>
      <c r="THN3" s="88"/>
      <c r="THO3" s="88"/>
      <c r="THP3" s="88"/>
      <c r="THQ3" s="88"/>
      <c r="THR3" s="88"/>
      <c r="THS3" s="336"/>
      <c r="THT3" s="88"/>
      <c r="THU3" s="88"/>
      <c r="THV3" s="88"/>
      <c r="THW3" s="88"/>
      <c r="THX3" s="88"/>
      <c r="THY3" s="336"/>
      <c r="THZ3" s="88"/>
      <c r="TIA3" s="88"/>
      <c r="TIB3" s="88"/>
      <c r="TIC3" s="88"/>
      <c r="TID3" s="88"/>
      <c r="TIE3" s="336"/>
      <c r="TIF3" s="88"/>
      <c r="TIG3" s="88"/>
      <c r="TIH3" s="88"/>
      <c r="TII3" s="88"/>
      <c r="TIJ3" s="88"/>
      <c r="TIK3" s="336"/>
      <c r="TIL3" s="88"/>
      <c r="TIM3" s="88"/>
      <c r="TIN3" s="88"/>
      <c r="TIO3" s="88"/>
      <c r="TIP3" s="88"/>
      <c r="TIQ3" s="336"/>
      <c r="TIR3" s="88"/>
      <c r="TIS3" s="88"/>
      <c r="TIT3" s="88"/>
      <c r="TIU3" s="88"/>
      <c r="TIV3" s="88"/>
      <c r="TIW3" s="336"/>
      <c r="TIX3" s="88"/>
      <c r="TIY3" s="88"/>
      <c r="TIZ3" s="88"/>
      <c r="TJA3" s="88"/>
      <c r="TJB3" s="88"/>
      <c r="TJC3" s="336"/>
      <c r="TJD3" s="88"/>
      <c r="TJE3" s="88"/>
      <c r="TJF3" s="88"/>
      <c r="TJG3" s="88"/>
      <c r="TJH3" s="88"/>
      <c r="TJI3" s="336"/>
      <c r="TJJ3" s="88"/>
      <c r="TJK3" s="88"/>
      <c r="TJL3" s="88"/>
      <c r="TJM3" s="88"/>
      <c r="TJN3" s="88"/>
      <c r="TJO3" s="336"/>
      <c r="TJP3" s="88"/>
      <c r="TJQ3" s="88"/>
      <c r="TJR3" s="88"/>
      <c r="TJS3" s="88"/>
      <c r="TJT3" s="88"/>
      <c r="TJU3" s="336"/>
      <c r="TJV3" s="88"/>
      <c r="TJW3" s="88"/>
      <c r="TJX3" s="88"/>
      <c r="TJY3" s="88"/>
      <c r="TJZ3" s="88"/>
      <c r="TKA3" s="336"/>
      <c r="TKB3" s="88"/>
      <c r="TKC3" s="88"/>
      <c r="TKD3" s="88"/>
      <c r="TKE3" s="88"/>
      <c r="TKF3" s="88"/>
      <c r="TKG3" s="336"/>
      <c r="TKH3" s="88"/>
      <c r="TKI3" s="88"/>
      <c r="TKJ3" s="88"/>
      <c r="TKK3" s="88"/>
      <c r="TKL3" s="88"/>
      <c r="TKM3" s="336"/>
      <c r="TKN3" s="88"/>
      <c r="TKO3" s="88"/>
      <c r="TKP3" s="88"/>
      <c r="TKQ3" s="88"/>
      <c r="TKR3" s="88"/>
      <c r="TKS3" s="336"/>
      <c r="TKT3" s="88"/>
      <c r="TKU3" s="88"/>
      <c r="TKV3" s="88"/>
      <c r="TKW3" s="88"/>
      <c r="TKX3" s="88"/>
      <c r="TKY3" s="336"/>
      <c r="TKZ3" s="88"/>
      <c r="TLA3" s="88"/>
      <c r="TLB3" s="88"/>
      <c r="TLC3" s="88"/>
      <c r="TLD3" s="88"/>
      <c r="TLE3" s="336"/>
      <c r="TLF3" s="88"/>
      <c r="TLG3" s="88"/>
      <c r="TLH3" s="88"/>
      <c r="TLI3" s="88"/>
      <c r="TLJ3" s="88"/>
      <c r="TLK3" s="336"/>
      <c r="TLL3" s="88"/>
      <c r="TLM3" s="88"/>
      <c r="TLN3" s="88"/>
      <c r="TLO3" s="88"/>
      <c r="TLP3" s="88"/>
      <c r="TLQ3" s="336"/>
      <c r="TLR3" s="88"/>
      <c r="TLS3" s="88"/>
      <c r="TLT3" s="88"/>
      <c r="TLU3" s="88"/>
      <c r="TLV3" s="88"/>
      <c r="TLW3" s="336"/>
      <c r="TLX3" s="88"/>
      <c r="TLY3" s="88"/>
      <c r="TLZ3" s="88"/>
      <c r="TMA3" s="88"/>
      <c r="TMB3" s="88"/>
      <c r="TMC3" s="336"/>
      <c r="TMD3" s="88"/>
      <c r="TME3" s="88"/>
      <c r="TMF3" s="88"/>
      <c r="TMG3" s="88"/>
      <c r="TMH3" s="88"/>
      <c r="TMI3" s="336"/>
      <c r="TMJ3" s="88"/>
      <c r="TMK3" s="88"/>
      <c r="TML3" s="88"/>
      <c r="TMM3" s="88"/>
      <c r="TMN3" s="88"/>
      <c r="TMO3" s="336"/>
      <c r="TMP3" s="88"/>
      <c r="TMQ3" s="88"/>
      <c r="TMR3" s="88"/>
      <c r="TMS3" s="88"/>
      <c r="TMT3" s="88"/>
      <c r="TMU3" s="336"/>
      <c r="TMV3" s="88"/>
      <c r="TMW3" s="88"/>
      <c r="TMX3" s="88"/>
      <c r="TMY3" s="88"/>
      <c r="TMZ3" s="88"/>
      <c r="TNA3" s="336"/>
      <c r="TNB3" s="88"/>
      <c r="TNC3" s="88"/>
      <c r="TND3" s="88"/>
      <c r="TNE3" s="88"/>
      <c r="TNF3" s="88"/>
      <c r="TNG3" s="336"/>
      <c r="TNH3" s="88"/>
      <c r="TNI3" s="88"/>
      <c r="TNJ3" s="88"/>
      <c r="TNK3" s="88"/>
      <c r="TNL3" s="88"/>
      <c r="TNM3" s="336"/>
      <c r="TNN3" s="88"/>
      <c r="TNO3" s="88"/>
      <c r="TNP3" s="88"/>
      <c r="TNQ3" s="88"/>
      <c r="TNR3" s="88"/>
      <c r="TNS3" s="336"/>
      <c r="TNT3" s="88"/>
      <c r="TNU3" s="88"/>
      <c r="TNV3" s="88"/>
      <c r="TNW3" s="88"/>
      <c r="TNX3" s="88"/>
      <c r="TNY3" s="336"/>
      <c r="TNZ3" s="88"/>
      <c r="TOA3" s="88"/>
      <c r="TOB3" s="88"/>
      <c r="TOC3" s="88"/>
      <c r="TOD3" s="88"/>
      <c r="TOE3" s="336"/>
      <c r="TOF3" s="88"/>
      <c r="TOG3" s="88"/>
      <c r="TOH3" s="88"/>
      <c r="TOI3" s="88"/>
      <c r="TOJ3" s="88"/>
      <c r="TOK3" s="336"/>
      <c r="TOL3" s="88"/>
      <c r="TOM3" s="88"/>
      <c r="TON3" s="88"/>
      <c r="TOO3" s="88"/>
      <c r="TOP3" s="88"/>
      <c r="TOQ3" s="336"/>
      <c r="TOR3" s="88"/>
      <c r="TOS3" s="88"/>
      <c r="TOT3" s="88"/>
      <c r="TOU3" s="88"/>
      <c r="TOV3" s="88"/>
      <c r="TOW3" s="336"/>
      <c r="TOX3" s="88"/>
      <c r="TOY3" s="88"/>
      <c r="TOZ3" s="88"/>
      <c r="TPA3" s="88"/>
      <c r="TPB3" s="88"/>
      <c r="TPC3" s="336"/>
      <c r="TPD3" s="88"/>
      <c r="TPE3" s="88"/>
      <c r="TPF3" s="88"/>
      <c r="TPG3" s="88"/>
      <c r="TPH3" s="88"/>
      <c r="TPI3" s="336"/>
      <c r="TPJ3" s="88"/>
      <c r="TPK3" s="88"/>
      <c r="TPL3" s="88"/>
      <c r="TPM3" s="88"/>
      <c r="TPN3" s="88"/>
      <c r="TPO3" s="336"/>
      <c r="TPP3" s="88"/>
      <c r="TPQ3" s="88"/>
      <c r="TPR3" s="88"/>
      <c r="TPS3" s="88"/>
      <c r="TPT3" s="88"/>
      <c r="TPU3" s="336"/>
      <c r="TPV3" s="88"/>
      <c r="TPW3" s="88"/>
      <c r="TPX3" s="88"/>
      <c r="TPY3" s="88"/>
      <c r="TPZ3" s="88"/>
      <c r="TQA3" s="336"/>
      <c r="TQB3" s="88"/>
      <c r="TQC3" s="88"/>
      <c r="TQD3" s="88"/>
      <c r="TQE3" s="88"/>
      <c r="TQF3" s="88"/>
      <c r="TQG3" s="336"/>
      <c r="TQH3" s="88"/>
      <c r="TQI3" s="88"/>
      <c r="TQJ3" s="88"/>
      <c r="TQK3" s="88"/>
      <c r="TQL3" s="88"/>
      <c r="TQM3" s="336"/>
      <c r="TQN3" s="88"/>
      <c r="TQO3" s="88"/>
      <c r="TQP3" s="88"/>
      <c r="TQQ3" s="88"/>
      <c r="TQR3" s="88"/>
      <c r="TQS3" s="336"/>
      <c r="TQT3" s="88"/>
      <c r="TQU3" s="88"/>
      <c r="TQV3" s="88"/>
      <c r="TQW3" s="88"/>
      <c r="TQX3" s="88"/>
      <c r="TQY3" s="336"/>
      <c r="TQZ3" s="88"/>
      <c r="TRA3" s="88"/>
      <c r="TRB3" s="88"/>
      <c r="TRC3" s="88"/>
      <c r="TRD3" s="88"/>
      <c r="TRE3" s="336"/>
      <c r="TRF3" s="88"/>
      <c r="TRG3" s="88"/>
      <c r="TRH3" s="88"/>
      <c r="TRI3" s="88"/>
      <c r="TRJ3" s="88"/>
      <c r="TRK3" s="336"/>
      <c r="TRL3" s="88"/>
      <c r="TRM3" s="88"/>
      <c r="TRN3" s="88"/>
      <c r="TRO3" s="88"/>
      <c r="TRP3" s="88"/>
      <c r="TRQ3" s="336"/>
      <c r="TRR3" s="88"/>
      <c r="TRS3" s="88"/>
      <c r="TRT3" s="88"/>
      <c r="TRU3" s="88"/>
      <c r="TRV3" s="88"/>
      <c r="TRW3" s="336"/>
      <c r="TRX3" s="88"/>
      <c r="TRY3" s="88"/>
      <c r="TRZ3" s="88"/>
      <c r="TSA3" s="88"/>
      <c r="TSB3" s="88"/>
      <c r="TSC3" s="336"/>
      <c r="TSD3" s="88"/>
      <c r="TSE3" s="88"/>
      <c r="TSF3" s="88"/>
      <c r="TSG3" s="88"/>
      <c r="TSH3" s="88"/>
      <c r="TSI3" s="336"/>
      <c r="TSJ3" s="88"/>
      <c r="TSK3" s="88"/>
      <c r="TSL3" s="88"/>
      <c r="TSM3" s="88"/>
      <c r="TSN3" s="88"/>
      <c r="TSO3" s="336"/>
      <c r="TSP3" s="88"/>
      <c r="TSQ3" s="88"/>
      <c r="TSR3" s="88"/>
      <c r="TSS3" s="88"/>
      <c r="TST3" s="88"/>
      <c r="TSU3" s="336"/>
      <c r="TSV3" s="88"/>
      <c r="TSW3" s="88"/>
      <c r="TSX3" s="88"/>
      <c r="TSY3" s="88"/>
      <c r="TSZ3" s="88"/>
      <c r="TTA3" s="336"/>
      <c r="TTB3" s="88"/>
      <c r="TTC3" s="88"/>
      <c r="TTD3" s="88"/>
      <c r="TTE3" s="88"/>
      <c r="TTF3" s="88"/>
      <c r="TTG3" s="336"/>
      <c r="TTH3" s="88"/>
      <c r="TTI3" s="88"/>
      <c r="TTJ3" s="88"/>
      <c r="TTK3" s="88"/>
      <c r="TTL3" s="88"/>
      <c r="TTM3" s="336"/>
      <c r="TTN3" s="88"/>
      <c r="TTO3" s="88"/>
      <c r="TTP3" s="88"/>
      <c r="TTQ3" s="88"/>
      <c r="TTR3" s="88"/>
      <c r="TTS3" s="336"/>
      <c r="TTT3" s="88"/>
      <c r="TTU3" s="88"/>
      <c r="TTV3" s="88"/>
      <c r="TTW3" s="88"/>
      <c r="TTX3" s="88"/>
      <c r="TTY3" s="336"/>
      <c r="TTZ3" s="88"/>
      <c r="TUA3" s="88"/>
      <c r="TUB3" s="88"/>
      <c r="TUC3" s="88"/>
      <c r="TUD3" s="88"/>
      <c r="TUE3" s="336"/>
      <c r="TUF3" s="88"/>
      <c r="TUG3" s="88"/>
      <c r="TUH3" s="88"/>
      <c r="TUI3" s="88"/>
      <c r="TUJ3" s="88"/>
      <c r="TUK3" s="336"/>
      <c r="TUL3" s="88"/>
      <c r="TUM3" s="88"/>
      <c r="TUN3" s="88"/>
      <c r="TUO3" s="88"/>
      <c r="TUP3" s="88"/>
      <c r="TUQ3" s="336"/>
      <c r="TUR3" s="88"/>
      <c r="TUS3" s="88"/>
      <c r="TUT3" s="88"/>
      <c r="TUU3" s="88"/>
      <c r="TUV3" s="88"/>
      <c r="TUW3" s="336"/>
      <c r="TUX3" s="88"/>
      <c r="TUY3" s="88"/>
      <c r="TUZ3" s="88"/>
      <c r="TVA3" s="88"/>
      <c r="TVB3" s="88"/>
      <c r="TVC3" s="336"/>
      <c r="TVD3" s="88"/>
      <c r="TVE3" s="88"/>
      <c r="TVF3" s="88"/>
      <c r="TVG3" s="88"/>
      <c r="TVH3" s="88"/>
      <c r="TVI3" s="336"/>
      <c r="TVJ3" s="88"/>
      <c r="TVK3" s="88"/>
      <c r="TVL3" s="88"/>
      <c r="TVM3" s="88"/>
      <c r="TVN3" s="88"/>
      <c r="TVO3" s="336"/>
      <c r="TVP3" s="88"/>
      <c r="TVQ3" s="88"/>
      <c r="TVR3" s="88"/>
      <c r="TVS3" s="88"/>
      <c r="TVT3" s="88"/>
      <c r="TVU3" s="336"/>
      <c r="TVV3" s="88"/>
      <c r="TVW3" s="88"/>
      <c r="TVX3" s="88"/>
      <c r="TVY3" s="88"/>
      <c r="TVZ3" s="88"/>
      <c r="TWA3" s="336"/>
      <c r="TWB3" s="88"/>
      <c r="TWC3" s="88"/>
      <c r="TWD3" s="88"/>
      <c r="TWE3" s="88"/>
      <c r="TWF3" s="88"/>
      <c r="TWG3" s="336"/>
      <c r="TWH3" s="88"/>
      <c r="TWI3" s="88"/>
      <c r="TWJ3" s="88"/>
      <c r="TWK3" s="88"/>
      <c r="TWL3" s="88"/>
      <c r="TWM3" s="336"/>
      <c r="TWN3" s="88"/>
      <c r="TWO3" s="88"/>
      <c r="TWP3" s="88"/>
      <c r="TWQ3" s="88"/>
      <c r="TWR3" s="88"/>
      <c r="TWS3" s="336"/>
      <c r="TWT3" s="88"/>
      <c r="TWU3" s="88"/>
      <c r="TWV3" s="88"/>
      <c r="TWW3" s="88"/>
      <c r="TWX3" s="88"/>
      <c r="TWY3" s="336"/>
      <c r="TWZ3" s="88"/>
      <c r="TXA3" s="88"/>
      <c r="TXB3" s="88"/>
      <c r="TXC3" s="88"/>
      <c r="TXD3" s="88"/>
      <c r="TXE3" s="336"/>
      <c r="TXF3" s="88"/>
      <c r="TXG3" s="88"/>
      <c r="TXH3" s="88"/>
      <c r="TXI3" s="88"/>
      <c r="TXJ3" s="88"/>
      <c r="TXK3" s="336"/>
      <c r="TXL3" s="88"/>
      <c r="TXM3" s="88"/>
      <c r="TXN3" s="88"/>
      <c r="TXO3" s="88"/>
      <c r="TXP3" s="88"/>
      <c r="TXQ3" s="336"/>
      <c r="TXR3" s="88"/>
      <c r="TXS3" s="88"/>
      <c r="TXT3" s="88"/>
      <c r="TXU3" s="88"/>
      <c r="TXV3" s="88"/>
      <c r="TXW3" s="336"/>
      <c r="TXX3" s="88"/>
      <c r="TXY3" s="88"/>
      <c r="TXZ3" s="88"/>
      <c r="TYA3" s="88"/>
      <c r="TYB3" s="88"/>
      <c r="TYC3" s="336"/>
      <c r="TYD3" s="88"/>
      <c r="TYE3" s="88"/>
      <c r="TYF3" s="88"/>
      <c r="TYG3" s="88"/>
      <c r="TYH3" s="88"/>
      <c r="TYI3" s="336"/>
      <c r="TYJ3" s="88"/>
      <c r="TYK3" s="88"/>
      <c r="TYL3" s="88"/>
      <c r="TYM3" s="88"/>
      <c r="TYN3" s="88"/>
      <c r="TYO3" s="336"/>
      <c r="TYP3" s="88"/>
      <c r="TYQ3" s="88"/>
      <c r="TYR3" s="88"/>
      <c r="TYS3" s="88"/>
      <c r="TYT3" s="88"/>
      <c r="TYU3" s="336"/>
      <c r="TYV3" s="88"/>
      <c r="TYW3" s="88"/>
      <c r="TYX3" s="88"/>
      <c r="TYY3" s="88"/>
      <c r="TYZ3" s="88"/>
      <c r="TZA3" s="336"/>
      <c r="TZB3" s="88"/>
      <c r="TZC3" s="88"/>
      <c r="TZD3" s="88"/>
      <c r="TZE3" s="88"/>
      <c r="TZF3" s="88"/>
      <c r="TZG3" s="336"/>
      <c r="TZH3" s="88"/>
      <c r="TZI3" s="88"/>
      <c r="TZJ3" s="88"/>
      <c r="TZK3" s="88"/>
      <c r="TZL3" s="88"/>
      <c r="TZM3" s="336"/>
      <c r="TZN3" s="88"/>
      <c r="TZO3" s="88"/>
      <c r="TZP3" s="88"/>
      <c r="TZQ3" s="88"/>
      <c r="TZR3" s="88"/>
      <c r="TZS3" s="336"/>
      <c r="TZT3" s="88"/>
      <c r="TZU3" s="88"/>
      <c r="TZV3" s="88"/>
      <c r="TZW3" s="88"/>
      <c r="TZX3" s="88"/>
      <c r="TZY3" s="336"/>
      <c r="TZZ3" s="88"/>
      <c r="UAA3" s="88"/>
      <c r="UAB3" s="88"/>
      <c r="UAC3" s="88"/>
      <c r="UAD3" s="88"/>
      <c r="UAE3" s="336"/>
      <c r="UAF3" s="88"/>
      <c r="UAG3" s="88"/>
      <c r="UAH3" s="88"/>
      <c r="UAI3" s="88"/>
      <c r="UAJ3" s="88"/>
      <c r="UAK3" s="336"/>
      <c r="UAL3" s="88"/>
      <c r="UAM3" s="88"/>
      <c r="UAN3" s="88"/>
      <c r="UAO3" s="88"/>
      <c r="UAP3" s="88"/>
      <c r="UAQ3" s="336"/>
      <c r="UAR3" s="88"/>
      <c r="UAS3" s="88"/>
      <c r="UAT3" s="88"/>
      <c r="UAU3" s="88"/>
      <c r="UAV3" s="88"/>
      <c r="UAW3" s="336"/>
      <c r="UAX3" s="88"/>
      <c r="UAY3" s="88"/>
      <c r="UAZ3" s="88"/>
      <c r="UBA3" s="88"/>
      <c r="UBB3" s="88"/>
      <c r="UBC3" s="336"/>
      <c r="UBD3" s="88"/>
      <c r="UBE3" s="88"/>
      <c r="UBF3" s="88"/>
      <c r="UBG3" s="88"/>
      <c r="UBH3" s="88"/>
      <c r="UBI3" s="336"/>
      <c r="UBJ3" s="88"/>
      <c r="UBK3" s="88"/>
      <c r="UBL3" s="88"/>
      <c r="UBM3" s="88"/>
      <c r="UBN3" s="88"/>
      <c r="UBO3" s="336"/>
      <c r="UBP3" s="88"/>
      <c r="UBQ3" s="88"/>
      <c r="UBR3" s="88"/>
      <c r="UBS3" s="88"/>
      <c r="UBT3" s="88"/>
      <c r="UBU3" s="336"/>
      <c r="UBV3" s="88"/>
      <c r="UBW3" s="88"/>
      <c r="UBX3" s="88"/>
      <c r="UBY3" s="88"/>
      <c r="UBZ3" s="88"/>
      <c r="UCA3" s="336"/>
      <c r="UCB3" s="88"/>
      <c r="UCC3" s="88"/>
      <c r="UCD3" s="88"/>
      <c r="UCE3" s="88"/>
      <c r="UCF3" s="88"/>
      <c r="UCG3" s="336"/>
      <c r="UCH3" s="88"/>
      <c r="UCI3" s="88"/>
      <c r="UCJ3" s="88"/>
      <c r="UCK3" s="88"/>
      <c r="UCL3" s="88"/>
      <c r="UCM3" s="336"/>
      <c r="UCN3" s="88"/>
      <c r="UCO3" s="88"/>
      <c r="UCP3" s="88"/>
      <c r="UCQ3" s="88"/>
      <c r="UCR3" s="88"/>
      <c r="UCS3" s="336"/>
      <c r="UCT3" s="88"/>
      <c r="UCU3" s="88"/>
      <c r="UCV3" s="88"/>
      <c r="UCW3" s="88"/>
      <c r="UCX3" s="88"/>
      <c r="UCY3" s="336"/>
      <c r="UCZ3" s="88"/>
      <c r="UDA3" s="88"/>
      <c r="UDB3" s="88"/>
      <c r="UDC3" s="88"/>
      <c r="UDD3" s="88"/>
      <c r="UDE3" s="336"/>
      <c r="UDF3" s="88"/>
      <c r="UDG3" s="88"/>
      <c r="UDH3" s="88"/>
      <c r="UDI3" s="88"/>
      <c r="UDJ3" s="88"/>
      <c r="UDK3" s="336"/>
      <c r="UDL3" s="88"/>
      <c r="UDM3" s="88"/>
      <c r="UDN3" s="88"/>
      <c r="UDO3" s="88"/>
      <c r="UDP3" s="88"/>
      <c r="UDQ3" s="336"/>
      <c r="UDR3" s="88"/>
      <c r="UDS3" s="88"/>
      <c r="UDT3" s="88"/>
      <c r="UDU3" s="88"/>
      <c r="UDV3" s="88"/>
      <c r="UDW3" s="336"/>
      <c r="UDX3" s="88"/>
      <c r="UDY3" s="88"/>
      <c r="UDZ3" s="88"/>
      <c r="UEA3" s="88"/>
      <c r="UEB3" s="88"/>
      <c r="UEC3" s="336"/>
      <c r="UED3" s="88"/>
      <c r="UEE3" s="88"/>
      <c r="UEF3" s="88"/>
      <c r="UEG3" s="88"/>
      <c r="UEH3" s="88"/>
      <c r="UEI3" s="336"/>
      <c r="UEJ3" s="88"/>
      <c r="UEK3" s="88"/>
      <c r="UEL3" s="88"/>
      <c r="UEM3" s="88"/>
      <c r="UEN3" s="88"/>
      <c r="UEO3" s="336"/>
      <c r="UEP3" s="88"/>
      <c r="UEQ3" s="88"/>
      <c r="UER3" s="88"/>
      <c r="UES3" s="88"/>
      <c r="UET3" s="88"/>
      <c r="UEU3" s="336"/>
      <c r="UEV3" s="88"/>
      <c r="UEW3" s="88"/>
      <c r="UEX3" s="88"/>
      <c r="UEY3" s="88"/>
      <c r="UEZ3" s="88"/>
      <c r="UFA3" s="336"/>
      <c r="UFB3" s="88"/>
      <c r="UFC3" s="88"/>
      <c r="UFD3" s="88"/>
      <c r="UFE3" s="88"/>
      <c r="UFF3" s="88"/>
      <c r="UFG3" s="336"/>
      <c r="UFH3" s="88"/>
      <c r="UFI3" s="88"/>
      <c r="UFJ3" s="88"/>
      <c r="UFK3" s="88"/>
      <c r="UFL3" s="88"/>
      <c r="UFM3" s="336"/>
      <c r="UFN3" s="88"/>
      <c r="UFO3" s="88"/>
      <c r="UFP3" s="88"/>
      <c r="UFQ3" s="88"/>
      <c r="UFR3" s="88"/>
      <c r="UFS3" s="336"/>
      <c r="UFT3" s="88"/>
      <c r="UFU3" s="88"/>
      <c r="UFV3" s="88"/>
      <c r="UFW3" s="88"/>
      <c r="UFX3" s="88"/>
      <c r="UFY3" s="336"/>
      <c r="UFZ3" s="88"/>
      <c r="UGA3" s="88"/>
      <c r="UGB3" s="88"/>
      <c r="UGC3" s="88"/>
      <c r="UGD3" s="88"/>
      <c r="UGE3" s="336"/>
      <c r="UGF3" s="88"/>
      <c r="UGG3" s="88"/>
      <c r="UGH3" s="88"/>
      <c r="UGI3" s="88"/>
      <c r="UGJ3" s="88"/>
      <c r="UGK3" s="336"/>
      <c r="UGL3" s="88"/>
      <c r="UGM3" s="88"/>
      <c r="UGN3" s="88"/>
      <c r="UGO3" s="88"/>
      <c r="UGP3" s="88"/>
      <c r="UGQ3" s="336"/>
      <c r="UGR3" s="88"/>
      <c r="UGS3" s="88"/>
      <c r="UGT3" s="88"/>
      <c r="UGU3" s="88"/>
      <c r="UGV3" s="88"/>
      <c r="UGW3" s="336"/>
      <c r="UGX3" s="88"/>
      <c r="UGY3" s="88"/>
      <c r="UGZ3" s="88"/>
      <c r="UHA3" s="88"/>
      <c r="UHB3" s="88"/>
      <c r="UHC3" s="336"/>
      <c r="UHD3" s="88"/>
      <c r="UHE3" s="88"/>
      <c r="UHF3" s="88"/>
      <c r="UHG3" s="88"/>
      <c r="UHH3" s="88"/>
      <c r="UHI3" s="336"/>
      <c r="UHJ3" s="88"/>
      <c r="UHK3" s="88"/>
      <c r="UHL3" s="88"/>
      <c r="UHM3" s="88"/>
      <c r="UHN3" s="88"/>
      <c r="UHO3" s="336"/>
      <c r="UHP3" s="88"/>
      <c r="UHQ3" s="88"/>
      <c r="UHR3" s="88"/>
      <c r="UHS3" s="88"/>
      <c r="UHT3" s="88"/>
      <c r="UHU3" s="336"/>
      <c r="UHV3" s="88"/>
      <c r="UHW3" s="88"/>
      <c r="UHX3" s="88"/>
      <c r="UHY3" s="88"/>
      <c r="UHZ3" s="88"/>
      <c r="UIA3" s="336"/>
      <c r="UIB3" s="88"/>
      <c r="UIC3" s="88"/>
      <c r="UID3" s="88"/>
      <c r="UIE3" s="88"/>
      <c r="UIF3" s="88"/>
      <c r="UIG3" s="336"/>
      <c r="UIH3" s="88"/>
      <c r="UII3" s="88"/>
      <c r="UIJ3" s="88"/>
      <c r="UIK3" s="88"/>
      <c r="UIL3" s="88"/>
      <c r="UIM3" s="336"/>
      <c r="UIN3" s="88"/>
      <c r="UIO3" s="88"/>
      <c r="UIP3" s="88"/>
      <c r="UIQ3" s="88"/>
      <c r="UIR3" s="88"/>
      <c r="UIS3" s="336"/>
      <c r="UIT3" s="88"/>
      <c r="UIU3" s="88"/>
      <c r="UIV3" s="88"/>
      <c r="UIW3" s="88"/>
      <c r="UIX3" s="88"/>
      <c r="UIY3" s="336"/>
      <c r="UIZ3" s="88"/>
      <c r="UJA3" s="88"/>
      <c r="UJB3" s="88"/>
      <c r="UJC3" s="88"/>
      <c r="UJD3" s="88"/>
      <c r="UJE3" s="336"/>
      <c r="UJF3" s="88"/>
      <c r="UJG3" s="88"/>
      <c r="UJH3" s="88"/>
      <c r="UJI3" s="88"/>
      <c r="UJJ3" s="88"/>
      <c r="UJK3" s="336"/>
      <c r="UJL3" s="88"/>
      <c r="UJM3" s="88"/>
      <c r="UJN3" s="88"/>
      <c r="UJO3" s="88"/>
      <c r="UJP3" s="88"/>
      <c r="UJQ3" s="336"/>
      <c r="UJR3" s="88"/>
      <c r="UJS3" s="88"/>
      <c r="UJT3" s="88"/>
      <c r="UJU3" s="88"/>
      <c r="UJV3" s="88"/>
      <c r="UJW3" s="336"/>
      <c r="UJX3" s="88"/>
      <c r="UJY3" s="88"/>
      <c r="UJZ3" s="88"/>
      <c r="UKA3" s="88"/>
      <c r="UKB3" s="88"/>
      <c r="UKC3" s="336"/>
      <c r="UKD3" s="88"/>
      <c r="UKE3" s="88"/>
      <c r="UKF3" s="88"/>
      <c r="UKG3" s="88"/>
      <c r="UKH3" s="88"/>
      <c r="UKI3" s="336"/>
      <c r="UKJ3" s="88"/>
      <c r="UKK3" s="88"/>
      <c r="UKL3" s="88"/>
      <c r="UKM3" s="88"/>
      <c r="UKN3" s="88"/>
      <c r="UKO3" s="336"/>
      <c r="UKP3" s="88"/>
      <c r="UKQ3" s="88"/>
      <c r="UKR3" s="88"/>
      <c r="UKS3" s="88"/>
      <c r="UKT3" s="88"/>
      <c r="UKU3" s="336"/>
      <c r="UKV3" s="88"/>
      <c r="UKW3" s="88"/>
      <c r="UKX3" s="88"/>
      <c r="UKY3" s="88"/>
      <c r="UKZ3" s="88"/>
      <c r="ULA3" s="336"/>
      <c r="ULB3" s="88"/>
      <c r="ULC3" s="88"/>
      <c r="ULD3" s="88"/>
      <c r="ULE3" s="88"/>
      <c r="ULF3" s="88"/>
      <c r="ULG3" s="336"/>
      <c r="ULH3" s="88"/>
      <c r="ULI3" s="88"/>
      <c r="ULJ3" s="88"/>
      <c r="ULK3" s="88"/>
      <c r="ULL3" s="88"/>
      <c r="ULM3" s="336"/>
      <c r="ULN3" s="88"/>
      <c r="ULO3" s="88"/>
      <c r="ULP3" s="88"/>
      <c r="ULQ3" s="88"/>
      <c r="ULR3" s="88"/>
      <c r="ULS3" s="336"/>
      <c r="ULT3" s="88"/>
      <c r="ULU3" s="88"/>
      <c r="ULV3" s="88"/>
      <c r="ULW3" s="88"/>
      <c r="ULX3" s="88"/>
      <c r="ULY3" s="336"/>
      <c r="ULZ3" s="88"/>
      <c r="UMA3" s="88"/>
      <c r="UMB3" s="88"/>
      <c r="UMC3" s="88"/>
      <c r="UMD3" s="88"/>
      <c r="UME3" s="336"/>
      <c r="UMF3" s="88"/>
      <c r="UMG3" s="88"/>
      <c r="UMH3" s="88"/>
      <c r="UMI3" s="88"/>
      <c r="UMJ3" s="88"/>
      <c r="UMK3" s="336"/>
      <c r="UML3" s="88"/>
      <c r="UMM3" s="88"/>
      <c r="UMN3" s="88"/>
      <c r="UMO3" s="88"/>
      <c r="UMP3" s="88"/>
      <c r="UMQ3" s="336"/>
      <c r="UMR3" s="88"/>
      <c r="UMS3" s="88"/>
      <c r="UMT3" s="88"/>
      <c r="UMU3" s="88"/>
      <c r="UMV3" s="88"/>
      <c r="UMW3" s="336"/>
      <c r="UMX3" s="88"/>
      <c r="UMY3" s="88"/>
      <c r="UMZ3" s="88"/>
      <c r="UNA3" s="88"/>
      <c r="UNB3" s="88"/>
      <c r="UNC3" s="336"/>
      <c r="UND3" s="88"/>
      <c r="UNE3" s="88"/>
      <c r="UNF3" s="88"/>
      <c r="UNG3" s="88"/>
      <c r="UNH3" s="88"/>
      <c r="UNI3" s="336"/>
      <c r="UNJ3" s="88"/>
      <c r="UNK3" s="88"/>
      <c r="UNL3" s="88"/>
      <c r="UNM3" s="88"/>
      <c r="UNN3" s="88"/>
      <c r="UNO3" s="336"/>
      <c r="UNP3" s="88"/>
      <c r="UNQ3" s="88"/>
      <c r="UNR3" s="88"/>
      <c r="UNS3" s="88"/>
      <c r="UNT3" s="88"/>
      <c r="UNU3" s="336"/>
      <c r="UNV3" s="88"/>
      <c r="UNW3" s="88"/>
      <c r="UNX3" s="88"/>
      <c r="UNY3" s="88"/>
      <c r="UNZ3" s="88"/>
      <c r="UOA3" s="336"/>
      <c r="UOB3" s="88"/>
      <c r="UOC3" s="88"/>
      <c r="UOD3" s="88"/>
      <c r="UOE3" s="88"/>
      <c r="UOF3" s="88"/>
      <c r="UOG3" s="336"/>
      <c r="UOH3" s="88"/>
      <c r="UOI3" s="88"/>
      <c r="UOJ3" s="88"/>
      <c r="UOK3" s="88"/>
      <c r="UOL3" s="88"/>
      <c r="UOM3" s="336"/>
      <c r="UON3" s="88"/>
      <c r="UOO3" s="88"/>
      <c r="UOP3" s="88"/>
      <c r="UOQ3" s="88"/>
      <c r="UOR3" s="88"/>
      <c r="UOS3" s="336"/>
      <c r="UOT3" s="88"/>
      <c r="UOU3" s="88"/>
      <c r="UOV3" s="88"/>
      <c r="UOW3" s="88"/>
      <c r="UOX3" s="88"/>
      <c r="UOY3" s="336"/>
      <c r="UOZ3" s="88"/>
      <c r="UPA3" s="88"/>
      <c r="UPB3" s="88"/>
      <c r="UPC3" s="88"/>
      <c r="UPD3" s="88"/>
      <c r="UPE3" s="336"/>
      <c r="UPF3" s="88"/>
      <c r="UPG3" s="88"/>
      <c r="UPH3" s="88"/>
      <c r="UPI3" s="88"/>
      <c r="UPJ3" s="88"/>
      <c r="UPK3" s="336"/>
      <c r="UPL3" s="88"/>
      <c r="UPM3" s="88"/>
      <c r="UPN3" s="88"/>
      <c r="UPO3" s="88"/>
      <c r="UPP3" s="88"/>
      <c r="UPQ3" s="336"/>
      <c r="UPR3" s="88"/>
      <c r="UPS3" s="88"/>
      <c r="UPT3" s="88"/>
      <c r="UPU3" s="88"/>
      <c r="UPV3" s="88"/>
      <c r="UPW3" s="336"/>
      <c r="UPX3" s="88"/>
      <c r="UPY3" s="88"/>
      <c r="UPZ3" s="88"/>
      <c r="UQA3" s="88"/>
      <c r="UQB3" s="88"/>
      <c r="UQC3" s="336"/>
      <c r="UQD3" s="88"/>
      <c r="UQE3" s="88"/>
      <c r="UQF3" s="88"/>
      <c r="UQG3" s="88"/>
      <c r="UQH3" s="88"/>
      <c r="UQI3" s="336"/>
      <c r="UQJ3" s="88"/>
      <c r="UQK3" s="88"/>
      <c r="UQL3" s="88"/>
      <c r="UQM3" s="88"/>
      <c r="UQN3" s="88"/>
      <c r="UQO3" s="336"/>
      <c r="UQP3" s="88"/>
      <c r="UQQ3" s="88"/>
      <c r="UQR3" s="88"/>
      <c r="UQS3" s="88"/>
      <c r="UQT3" s="88"/>
      <c r="UQU3" s="336"/>
      <c r="UQV3" s="88"/>
      <c r="UQW3" s="88"/>
      <c r="UQX3" s="88"/>
      <c r="UQY3" s="88"/>
      <c r="UQZ3" s="88"/>
      <c r="URA3" s="336"/>
      <c r="URB3" s="88"/>
      <c r="URC3" s="88"/>
      <c r="URD3" s="88"/>
      <c r="URE3" s="88"/>
      <c r="URF3" s="88"/>
      <c r="URG3" s="336"/>
      <c r="URH3" s="88"/>
      <c r="URI3" s="88"/>
      <c r="URJ3" s="88"/>
      <c r="URK3" s="88"/>
      <c r="URL3" s="88"/>
      <c r="URM3" s="336"/>
      <c r="URN3" s="88"/>
      <c r="URO3" s="88"/>
      <c r="URP3" s="88"/>
      <c r="URQ3" s="88"/>
      <c r="URR3" s="88"/>
      <c r="URS3" s="336"/>
      <c r="URT3" s="88"/>
      <c r="URU3" s="88"/>
      <c r="URV3" s="88"/>
      <c r="URW3" s="88"/>
      <c r="URX3" s="88"/>
      <c r="URY3" s="336"/>
      <c r="URZ3" s="88"/>
      <c r="USA3" s="88"/>
      <c r="USB3" s="88"/>
      <c r="USC3" s="88"/>
      <c r="USD3" s="88"/>
      <c r="USE3" s="336"/>
      <c r="USF3" s="88"/>
      <c r="USG3" s="88"/>
      <c r="USH3" s="88"/>
      <c r="USI3" s="88"/>
      <c r="USJ3" s="88"/>
      <c r="USK3" s="336"/>
      <c r="USL3" s="88"/>
      <c r="USM3" s="88"/>
      <c r="USN3" s="88"/>
      <c r="USO3" s="88"/>
      <c r="USP3" s="88"/>
      <c r="USQ3" s="336"/>
      <c r="USR3" s="88"/>
      <c r="USS3" s="88"/>
      <c r="UST3" s="88"/>
      <c r="USU3" s="88"/>
      <c r="USV3" s="88"/>
      <c r="USW3" s="336"/>
      <c r="USX3" s="88"/>
      <c r="USY3" s="88"/>
      <c r="USZ3" s="88"/>
      <c r="UTA3" s="88"/>
      <c r="UTB3" s="88"/>
      <c r="UTC3" s="336"/>
      <c r="UTD3" s="88"/>
      <c r="UTE3" s="88"/>
      <c r="UTF3" s="88"/>
      <c r="UTG3" s="88"/>
      <c r="UTH3" s="88"/>
      <c r="UTI3" s="336"/>
      <c r="UTJ3" s="88"/>
      <c r="UTK3" s="88"/>
      <c r="UTL3" s="88"/>
      <c r="UTM3" s="88"/>
      <c r="UTN3" s="88"/>
      <c r="UTO3" s="336"/>
      <c r="UTP3" s="88"/>
      <c r="UTQ3" s="88"/>
      <c r="UTR3" s="88"/>
      <c r="UTS3" s="88"/>
      <c r="UTT3" s="88"/>
      <c r="UTU3" s="336"/>
      <c r="UTV3" s="88"/>
      <c r="UTW3" s="88"/>
      <c r="UTX3" s="88"/>
      <c r="UTY3" s="88"/>
      <c r="UTZ3" s="88"/>
      <c r="UUA3" s="336"/>
      <c r="UUB3" s="88"/>
      <c r="UUC3" s="88"/>
      <c r="UUD3" s="88"/>
      <c r="UUE3" s="88"/>
      <c r="UUF3" s="88"/>
      <c r="UUG3" s="336"/>
      <c r="UUH3" s="88"/>
      <c r="UUI3" s="88"/>
      <c r="UUJ3" s="88"/>
      <c r="UUK3" s="88"/>
      <c r="UUL3" s="88"/>
      <c r="UUM3" s="336"/>
      <c r="UUN3" s="88"/>
      <c r="UUO3" s="88"/>
      <c r="UUP3" s="88"/>
      <c r="UUQ3" s="88"/>
      <c r="UUR3" s="88"/>
      <c r="UUS3" s="336"/>
      <c r="UUT3" s="88"/>
      <c r="UUU3" s="88"/>
      <c r="UUV3" s="88"/>
      <c r="UUW3" s="88"/>
      <c r="UUX3" s="88"/>
      <c r="UUY3" s="336"/>
      <c r="UUZ3" s="88"/>
      <c r="UVA3" s="88"/>
      <c r="UVB3" s="88"/>
      <c r="UVC3" s="88"/>
      <c r="UVD3" s="88"/>
      <c r="UVE3" s="336"/>
      <c r="UVF3" s="88"/>
      <c r="UVG3" s="88"/>
      <c r="UVH3" s="88"/>
      <c r="UVI3" s="88"/>
      <c r="UVJ3" s="88"/>
      <c r="UVK3" s="336"/>
      <c r="UVL3" s="88"/>
      <c r="UVM3" s="88"/>
      <c r="UVN3" s="88"/>
      <c r="UVO3" s="88"/>
      <c r="UVP3" s="88"/>
      <c r="UVQ3" s="336"/>
      <c r="UVR3" s="88"/>
      <c r="UVS3" s="88"/>
      <c r="UVT3" s="88"/>
      <c r="UVU3" s="88"/>
      <c r="UVV3" s="88"/>
      <c r="UVW3" s="336"/>
      <c r="UVX3" s="88"/>
      <c r="UVY3" s="88"/>
      <c r="UVZ3" s="88"/>
      <c r="UWA3" s="88"/>
      <c r="UWB3" s="88"/>
      <c r="UWC3" s="336"/>
      <c r="UWD3" s="88"/>
      <c r="UWE3" s="88"/>
      <c r="UWF3" s="88"/>
      <c r="UWG3" s="88"/>
      <c r="UWH3" s="88"/>
      <c r="UWI3" s="336"/>
      <c r="UWJ3" s="88"/>
      <c r="UWK3" s="88"/>
      <c r="UWL3" s="88"/>
      <c r="UWM3" s="88"/>
      <c r="UWN3" s="88"/>
      <c r="UWO3" s="336"/>
      <c r="UWP3" s="88"/>
      <c r="UWQ3" s="88"/>
      <c r="UWR3" s="88"/>
      <c r="UWS3" s="88"/>
      <c r="UWT3" s="88"/>
      <c r="UWU3" s="336"/>
      <c r="UWV3" s="88"/>
      <c r="UWW3" s="88"/>
      <c r="UWX3" s="88"/>
      <c r="UWY3" s="88"/>
      <c r="UWZ3" s="88"/>
      <c r="UXA3" s="336"/>
      <c r="UXB3" s="88"/>
      <c r="UXC3" s="88"/>
      <c r="UXD3" s="88"/>
      <c r="UXE3" s="88"/>
      <c r="UXF3" s="88"/>
      <c r="UXG3" s="336"/>
      <c r="UXH3" s="88"/>
      <c r="UXI3" s="88"/>
      <c r="UXJ3" s="88"/>
      <c r="UXK3" s="88"/>
      <c r="UXL3" s="88"/>
      <c r="UXM3" s="336"/>
      <c r="UXN3" s="88"/>
      <c r="UXO3" s="88"/>
      <c r="UXP3" s="88"/>
      <c r="UXQ3" s="88"/>
      <c r="UXR3" s="88"/>
      <c r="UXS3" s="336"/>
      <c r="UXT3" s="88"/>
      <c r="UXU3" s="88"/>
      <c r="UXV3" s="88"/>
      <c r="UXW3" s="88"/>
      <c r="UXX3" s="88"/>
      <c r="UXY3" s="336"/>
      <c r="UXZ3" s="88"/>
      <c r="UYA3" s="88"/>
      <c r="UYB3" s="88"/>
      <c r="UYC3" s="88"/>
      <c r="UYD3" s="88"/>
      <c r="UYE3" s="336"/>
      <c r="UYF3" s="88"/>
      <c r="UYG3" s="88"/>
      <c r="UYH3" s="88"/>
      <c r="UYI3" s="88"/>
      <c r="UYJ3" s="88"/>
      <c r="UYK3" s="336"/>
      <c r="UYL3" s="88"/>
      <c r="UYM3" s="88"/>
      <c r="UYN3" s="88"/>
      <c r="UYO3" s="88"/>
      <c r="UYP3" s="88"/>
      <c r="UYQ3" s="336"/>
      <c r="UYR3" s="88"/>
      <c r="UYS3" s="88"/>
      <c r="UYT3" s="88"/>
      <c r="UYU3" s="88"/>
      <c r="UYV3" s="88"/>
      <c r="UYW3" s="336"/>
      <c r="UYX3" s="88"/>
      <c r="UYY3" s="88"/>
      <c r="UYZ3" s="88"/>
      <c r="UZA3" s="88"/>
      <c r="UZB3" s="88"/>
      <c r="UZC3" s="336"/>
      <c r="UZD3" s="88"/>
      <c r="UZE3" s="88"/>
      <c r="UZF3" s="88"/>
      <c r="UZG3" s="88"/>
      <c r="UZH3" s="88"/>
      <c r="UZI3" s="336"/>
      <c r="UZJ3" s="88"/>
      <c r="UZK3" s="88"/>
      <c r="UZL3" s="88"/>
      <c r="UZM3" s="88"/>
      <c r="UZN3" s="88"/>
      <c r="UZO3" s="336"/>
      <c r="UZP3" s="88"/>
      <c r="UZQ3" s="88"/>
      <c r="UZR3" s="88"/>
      <c r="UZS3" s="88"/>
      <c r="UZT3" s="88"/>
      <c r="UZU3" s="336"/>
      <c r="UZV3" s="88"/>
      <c r="UZW3" s="88"/>
      <c r="UZX3" s="88"/>
      <c r="UZY3" s="88"/>
      <c r="UZZ3" s="88"/>
      <c r="VAA3" s="336"/>
      <c r="VAB3" s="88"/>
      <c r="VAC3" s="88"/>
      <c r="VAD3" s="88"/>
      <c r="VAE3" s="88"/>
      <c r="VAF3" s="88"/>
      <c r="VAG3" s="336"/>
      <c r="VAH3" s="88"/>
      <c r="VAI3" s="88"/>
      <c r="VAJ3" s="88"/>
      <c r="VAK3" s="88"/>
      <c r="VAL3" s="88"/>
      <c r="VAM3" s="336"/>
      <c r="VAN3" s="88"/>
      <c r="VAO3" s="88"/>
      <c r="VAP3" s="88"/>
      <c r="VAQ3" s="88"/>
      <c r="VAR3" s="88"/>
      <c r="VAS3" s="336"/>
      <c r="VAT3" s="88"/>
      <c r="VAU3" s="88"/>
      <c r="VAV3" s="88"/>
      <c r="VAW3" s="88"/>
      <c r="VAX3" s="88"/>
      <c r="VAY3" s="336"/>
      <c r="VAZ3" s="88"/>
      <c r="VBA3" s="88"/>
      <c r="VBB3" s="88"/>
      <c r="VBC3" s="88"/>
      <c r="VBD3" s="88"/>
      <c r="VBE3" s="336"/>
      <c r="VBF3" s="88"/>
      <c r="VBG3" s="88"/>
      <c r="VBH3" s="88"/>
      <c r="VBI3" s="88"/>
      <c r="VBJ3" s="88"/>
      <c r="VBK3" s="336"/>
      <c r="VBL3" s="88"/>
      <c r="VBM3" s="88"/>
      <c r="VBN3" s="88"/>
      <c r="VBO3" s="88"/>
      <c r="VBP3" s="88"/>
      <c r="VBQ3" s="336"/>
      <c r="VBR3" s="88"/>
      <c r="VBS3" s="88"/>
      <c r="VBT3" s="88"/>
      <c r="VBU3" s="88"/>
      <c r="VBV3" s="88"/>
      <c r="VBW3" s="336"/>
      <c r="VBX3" s="88"/>
      <c r="VBY3" s="88"/>
      <c r="VBZ3" s="88"/>
      <c r="VCA3" s="88"/>
      <c r="VCB3" s="88"/>
      <c r="VCC3" s="336"/>
      <c r="VCD3" s="88"/>
      <c r="VCE3" s="88"/>
      <c r="VCF3" s="88"/>
      <c r="VCG3" s="88"/>
      <c r="VCH3" s="88"/>
      <c r="VCI3" s="336"/>
      <c r="VCJ3" s="88"/>
      <c r="VCK3" s="88"/>
      <c r="VCL3" s="88"/>
      <c r="VCM3" s="88"/>
      <c r="VCN3" s="88"/>
      <c r="VCO3" s="336"/>
      <c r="VCP3" s="88"/>
      <c r="VCQ3" s="88"/>
      <c r="VCR3" s="88"/>
      <c r="VCS3" s="88"/>
      <c r="VCT3" s="88"/>
      <c r="VCU3" s="336"/>
      <c r="VCV3" s="88"/>
      <c r="VCW3" s="88"/>
      <c r="VCX3" s="88"/>
      <c r="VCY3" s="88"/>
      <c r="VCZ3" s="88"/>
      <c r="VDA3" s="336"/>
      <c r="VDB3" s="88"/>
      <c r="VDC3" s="88"/>
      <c r="VDD3" s="88"/>
      <c r="VDE3" s="88"/>
      <c r="VDF3" s="88"/>
      <c r="VDG3" s="336"/>
      <c r="VDH3" s="88"/>
      <c r="VDI3" s="88"/>
      <c r="VDJ3" s="88"/>
      <c r="VDK3" s="88"/>
      <c r="VDL3" s="88"/>
      <c r="VDM3" s="336"/>
      <c r="VDN3" s="88"/>
      <c r="VDO3" s="88"/>
      <c r="VDP3" s="88"/>
      <c r="VDQ3" s="88"/>
      <c r="VDR3" s="88"/>
      <c r="VDS3" s="336"/>
      <c r="VDT3" s="88"/>
      <c r="VDU3" s="88"/>
      <c r="VDV3" s="88"/>
      <c r="VDW3" s="88"/>
      <c r="VDX3" s="88"/>
      <c r="VDY3" s="336"/>
      <c r="VDZ3" s="88"/>
      <c r="VEA3" s="88"/>
      <c r="VEB3" s="88"/>
      <c r="VEC3" s="88"/>
      <c r="VED3" s="88"/>
      <c r="VEE3" s="336"/>
      <c r="VEF3" s="88"/>
      <c r="VEG3" s="88"/>
      <c r="VEH3" s="88"/>
      <c r="VEI3" s="88"/>
      <c r="VEJ3" s="88"/>
      <c r="VEK3" s="336"/>
      <c r="VEL3" s="88"/>
      <c r="VEM3" s="88"/>
      <c r="VEN3" s="88"/>
      <c r="VEO3" s="88"/>
      <c r="VEP3" s="88"/>
      <c r="VEQ3" s="336"/>
      <c r="VER3" s="88"/>
      <c r="VES3" s="88"/>
      <c r="VET3" s="88"/>
      <c r="VEU3" s="88"/>
      <c r="VEV3" s="88"/>
      <c r="VEW3" s="336"/>
      <c r="VEX3" s="88"/>
      <c r="VEY3" s="88"/>
      <c r="VEZ3" s="88"/>
      <c r="VFA3" s="88"/>
      <c r="VFB3" s="88"/>
      <c r="VFC3" s="336"/>
      <c r="VFD3" s="88"/>
      <c r="VFE3" s="88"/>
      <c r="VFF3" s="88"/>
      <c r="VFG3" s="88"/>
      <c r="VFH3" s="88"/>
      <c r="VFI3" s="336"/>
      <c r="VFJ3" s="88"/>
      <c r="VFK3" s="88"/>
      <c r="VFL3" s="88"/>
      <c r="VFM3" s="88"/>
      <c r="VFN3" s="88"/>
      <c r="VFO3" s="336"/>
      <c r="VFP3" s="88"/>
      <c r="VFQ3" s="88"/>
      <c r="VFR3" s="88"/>
      <c r="VFS3" s="88"/>
      <c r="VFT3" s="88"/>
      <c r="VFU3" s="336"/>
      <c r="VFV3" s="88"/>
      <c r="VFW3" s="88"/>
      <c r="VFX3" s="88"/>
      <c r="VFY3" s="88"/>
      <c r="VFZ3" s="88"/>
      <c r="VGA3" s="336"/>
      <c r="VGB3" s="88"/>
      <c r="VGC3" s="88"/>
      <c r="VGD3" s="88"/>
      <c r="VGE3" s="88"/>
      <c r="VGF3" s="88"/>
      <c r="VGG3" s="336"/>
      <c r="VGH3" s="88"/>
      <c r="VGI3" s="88"/>
      <c r="VGJ3" s="88"/>
      <c r="VGK3" s="88"/>
      <c r="VGL3" s="88"/>
      <c r="VGM3" s="336"/>
      <c r="VGN3" s="88"/>
      <c r="VGO3" s="88"/>
      <c r="VGP3" s="88"/>
      <c r="VGQ3" s="88"/>
      <c r="VGR3" s="88"/>
      <c r="VGS3" s="336"/>
      <c r="VGT3" s="88"/>
      <c r="VGU3" s="88"/>
      <c r="VGV3" s="88"/>
      <c r="VGW3" s="88"/>
      <c r="VGX3" s="88"/>
      <c r="VGY3" s="336"/>
      <c r="VGZ3" s="88"/>
      <c r="VHA3" s="88"/>
      <c r="VHB3" s="88"/>
      <c r="VHC3" s="88"/>
      <c r="VHD3" s="88"/>
      <c r="VHE3" s="336"/>
      <c r="VHF3" s="88"/>
      <c r="VHG3" s="88"/>
      <c r="VHH3" s="88"/>
      <c r="VHI3" s="88"/>
      <c r="VHJ3" s="88"/>
      <c r="VHK3" s="336"/>
      <c r="VHL3" s="88"/>
      <c r="VHM3" s="88"/>
      <c r="VHN3" s="88"/>
      <c r="VHO3" s="88"/>
      <c r="VHP3" s="88"/>
      <c r="VHQ3" s="336"/>
      <c r="VHR3" s="88"/>
      <c r="VHS3" s="88"/>
      <c r="VHT3" s="88"/>
      <c r="VHU3" s="88"/>
      <c r="VHV3" s="88"/>
      <c r="VHW3" s="336"/>
      <c r="VHX3" s="88"/>
      <c r="VHY3" s="88"/>
      <c r="VHZ3" s="88"/>
      <c r="VIA3" s="88"/>
      <c r="VIB3" s="88"/>
      <c r="VIC3" s="336"/>
      <c r="VID3" s="88"/>
      <c r="VIE3" s="88"/>
      <c r="VIF3" s="88"/>
      <c r="VIG3" s="88"/>
      <c r="VIH3" s="88"/>
      <c r="VII3" s="336"/>
      <c r="VIJ3" s="88"/>
      <c r="VIK3" s="88"/>
      <c r="VIL3" s="88"/>
      <c r="VIM3" s="88"/>
      <c r="VIN3" s="88"/>
      <c r="VIO3" s="336"/>
      <c r="VIP3" s="88"/>
      <c r="VIQ3" s="88"/>
      <c r="VIR3" s="88"/>
      <c r="VIS3" s="88"/>
      <c r="VIT3" s="88"/>
      <c r="VIU3" s="336"/>
      <c r="VIV3" s="88"/>
      <c r="VIW3" s="88"/>
      <c r="VIX3" s="88"/>
      <c r="VIY3" s="88"/>
      <c r="VIZ3" s="88"/>
      <c r="VJA3" s="336"/>
      <c r="VJB3" s="88"/>
      <c r="VJC3" s="88"/>
      <c r="VJD3" s="88"/>
      <c r="VJE3" s="88"/>
      <c r="VJF3" s="88"/>
      <c r="VJG3" s="336"/>
      <c r="VJH3" s="88"/>
      <c r="VJI3" s="88"/>
      <c r="VJJ3" s="88"/>
      <c r="VJK3" s="88"/>
      <c r="VJL3" s="88"/>
      <c r="VJM3" s="336"/>
      <c r="VJN3" s="88"/>
      <c r="VJO3" s="88"/>
      <c r="VJP3" s="88"/>
      <c r="VJQ3" s="88"/>
      <c r="VJR3" s="88"/>
      <c r="VJS3" s="336"/>
      <c r="VJT3" s="88"/>
      <c r="VJU3" s="88"/>
      <c r="VJV3" s="88"/>
      <c r="VJW3" s="88"/>
      <c r="VJX3" s="88"/>
      <c r="VJY3" s="336"/>
      <c r="VJZ3" s="88"/>
      <c r="VKA3" s="88"/>
      <c r="VKB3" s="88"/>
      <c r="VKC3" s="88"/>
      <c r="VKD3" s="88"/>
      <c r="VKE3" s="336"/>
      <c r="VKF3" s="88"/>
      <c r="VKG3" s="88"/>
      <c r="VKH3" s="88"/>
      <c r="VKI3" s="88"/>
      <c r="VKJ3" s="88"/>
      <c r="VKK3" s="336"/>
      <c r="VKL3" s="88"/>
      <c r="VKM3" s="88"/>
      <c r="VKN3" s="88"/>
      <c r="VKO3" s="88"/>
      <c r="VKP3" s="88"/>
      <c r="VKQ3" s="336"/>
      <c r="VKR3" s="88"/>
      <c r="VKS3" s="88"/>
      <c r="VKT3" s="88"/>
      <c r="VKU3" s="88"/>
      <c r="VKV3" s="88"/>
      <c r="VKW3" s="336"/>
      <c r="VKX3" s="88"/>
      <c r="VKY3" s="88"/>
      <c r="VKZ3" s="88"/>
      <c r="VLA3" s="88"/>
      <c r="VLB3" s="88"/>
      <c r="VLC3" s="336"/>
      <c r="VLD3" s="88"/>
      <c r="VLE3" s="88"/>
      <c r="VLF3" s="88"/>
      <c r="VLG3" s="88"/>
      <c r="VLH3" s="88"/>
      <c r="VLI3" s="336"/>
      <c r="VLJ3" s="88"/>
      <c r="VLK3" s="88"/>
      <c r="VLL3" s="88"/>
      <c r="VLM3" s="88"/>
      <c r="VLN3" s="88"/>
      <c r="VLO3" s="336"/>
      <c r="VLP3" s="88"/>
      <c r="VLQ3" s="88"/>
      <c r="VLR3" s="88"/>
      <c r="VLS3" s="88"/>
      <c r="VLT3" s="88"/>
      <c r="VLU3" s="336"/>
      <c r="VLV3" s="88"/>
      <c r="VLW3" s="88"/>
      <c r="VLX3" s="88"/>
      <c r="VLY3" s="88"/>
      <c r="VLZ3" s="88"/>
      <c r="VMA3" s="336"/>
      <c r="VMB3" s="88"/>
      <c r="VMC3" s="88"/>
      <c r="VMD3" s="88"/>
      <c r="VME3" s="88"/>
      <c r="VMF3" s="88"/>
      <c r="VMG3" s="336"/>
      <c r="VMH3" s="88"/>
      <c r="VMI3" s="88"/>
      <c r="VMJ3" s="88"/>
      <c r="VMK3" s="88"/>
      <c r="VML3" s="88"/>
      <c r="VMM3" s="336"/>
      <c r="VMN3" s="88"/>
      <c r="VMO3" s="88"/>
      <c r="VMP3" s="88"/>
      <c r="VMQ3" s="88"/>
      <c r="VMR3" s="88"/>
      <c r="VMS3" s="336"/>
      <c r="VMT3" s="88"/>
      <c r="VMU3" s="88"/>
      <c r="VMV3" s="88"/>
      <c r="VMW3" s="88"/>
      <c r="VMX3" s="88"/>
      <c r="VMY3" s="336"/>
      <c r="VMZ3" s="88"/>
      <c r="VNA3" s="88"/>
      <c r="VNB3" s="88"/>
      <c r="VNC3" s="88"/>
      <c r="VND3" s="88"/>
      <c r="VNE3" s="336"/>
      <c r="VNF3" s="88"/>
      <c r="VNG3" s="88"/>
      <c r="VNH3" s="88"/>
      <c r="VNI3" s="88"/>
      <c r="VNJ3" s="88"/>
      <c r="VNK3" s="336"/>
      <c r="VNL3" s="88"/>
      <c r="VNM3" s="88"/>
      <c r="VNN3" s="88"/>
      <c r="VNO3" s="88"/>
      <c r="VNP3" s="88"/>
      <c r="VNQ3" s="336"/>
      <c r="VNR3" s="88"/>
      <c r="VNS3" s="88"/>
      <c r="VNT3" s="88"/>
      <c r="VNU3" s="88"/>
      <c r="VNV3" s="88"/>
      <c r="VNW3" s="336"/>
      <c r="VNX3" s="88"/>
      <c r="VNY3" s="88"/>
      <c r="VNZ3" s="88"/>
      <c r="VOA3" s="88"/>
      <c r="VOB3" s="88"/>
      <c r="VOC3" s="336"/>
      <c r="VOD3" s="88"/>
      <c r="VOE3" s="88"/>
      <c r="VOF3" s="88"/>
      <c r="VOG3" s="88"/>
      <c r="VOH3" s="88"/>
      <c r="VOI3" s="336"/>
      <c r="VOJ3" s="88"/>
      <c r="VOK3" s="88"/>
      <c r="VOL3" s="88"/>
      <c r="VOM3" s="88"/>
      <c r="VON3" s="88"/>
      <c r="VOO3" s="336"/>
      <c r="VOP3" s="88"/>
      <c r="VOQ3" s="88"/>
      <c r="VOR3" s="88"/>
      <c r="VOS3" s="88"/>
      <c r="VOT3" s="88"/>
      <c r="VOU3" s="336"/>
      <c r="VOV3" s="88"/>
      <c r="VOW3" s="88"/>
      <c r="VOX3" s="88"/>
      <c r="VOY3" s="88"/>
      <c r="VOZ3" s="88"/>
      <c r="VPA3" s="336"/>
      <c r="VPB3" s="88"/>
      <c r="VPC3" s="88"/>
      <c r="VPD3" s="88"/>
      <c r="VPE3" s="88"/>
      <c r="VPF3" s="88"/>
      <c r="VPG3" s="336"/>
      <c r="VPH3" s="88"/>
      <c r="VPI3" s="88"/>
      <c r="VPJ3" s="88"/>
      <c r="VPK3" s="88"/>
      <c r="VPL3" s="88"/>
      <c r="VPM3" s="336"/>
      <c r="VPN3" s="88"/>
      <c r="VPO3" s="88"/>
      <c r="VPP3" s="88"/>
      <c r="VPQ3" s="88"/>
      <c r="VPR3" s="88"/>
      <c r="VPS3" s="336"/>
      <c r="VPT3" s="88"/>
      <c r="VPU3" s="88"/>
      <c r="VPV3" s="88"/>
      <c r="VPW3" s="88"/>
      <c r="VPX3" s="88"/>
      <c r="VPY3" s="336"/>
      <c r="VPZ3" s="88"/>
      <c r="VQA3" s="88"/>
      <c r="VQB3" s="88"/>
      <c r="VQC3" s="88"/>
      <c r="VQD3" s="88"/>
      <c r="VQE3" s="336"/>
      <c r="VQF3" s="88"/>
      <c r="VQG3" s="88"/>
      <c r="VQH3" s="88"/>
      <c r="VQI3" s="88"/>
      <c r="VQJ3" s="88"/>
      <c r="VQK3" s="336"/>
      <c r="VQL3" s="88"/>
      <c r="VQM3" s="88"/>
      <c r="VQN3" s="88"/>
      <c r="VQO3" s="88"/>
      <c r="VQP3" s="88"/>
      <c r="VQQ3" s="336"/>
      <c r="VQR3" s="88"/>
      <c r="VQS3" s="88"/>
      <c r="VQT3" s="88"/>
      <c r="VQU3" s="88"/>
      <c r="VQV3" s="88"/>
      <c r="VQW3" s="336"/>
      <c r="VQX3" s="88"/>
      <c r="VQY3" s="88"/>
      <c r="VQZ3" s="88"/>
      <c r="VRA3" s="88"/>
      <c r="VRB3" s="88"/>
      <c r="VRC3" s="336"/>
      <c r="VRD3" s="88"/>
      <c r="VRE3" s="88"/>
      <c r="VRF3" s="88"/>
      <c r="VRG3" s="88"/>
      <c r="VRH3" s="88"/>
      <c r="VRI3" s="336"/>
      <c r="VRJ3" s="88"/>
      <c r="VRK3" s="88"/>
      <c r="VRL3" s="88"/>
      <c r="VRM3" s="88"/>
      <c r="VRN3" s="88"/>
      <c r="VRO3" s="336"/>
      <c r="VRP3" s="88"/>
      <c r="VRQ3" s="88"/>
      <c r="VRR3" s="88"/>
      <c r="VRS3" s="88"/>
      <c r="VRT3" s="88"/>
      <c r="VRU3" s="336"/>
      <c r="VRV3" s="88"/>
      <c r="VRW3" s="88"/>
      <c r="VRX3" s="88"/>
      <c r="VRY3" s="88"/>
      <c r="VRZ3" s="88"/>
      <c r="VSA3" s="336"/>
      <c r="VSB3" s="88"/>
      <c r="VSC3" s="88"/>
      <c r="VSD3" s="88"/>
      <c r="VSE3" s="88"/>
      <c r="VSF3" s="88"/>
      <c r="VSG3" s="336"/>
      <c r="VSH3" s="88"/>
      <c r="VSI3" s="88"/>
      <c r="VSJ3" s="88"/>
      <c r="VSK3" s="88"/>
      <c r="VSL3" s="88"/>
      <c r="VSM3" s="336"/>
      <c r="VSN3" s="88"/>
      <c r="VSO3" s="88"/>
      <c r="VSP3" s="88"/>
      <c r="VSQ3" s="88"/>
      <c r="VSR3" s="88"/>
      <c r="VSS3" s="336"/>
      <c r="VST3" s="88"/>
      <c r="VSU3" s="88"/>
      <c r="VSV3" s="88"/>
      <c r="VSW3" s="88"/>
      <c r="VSX3" s="88"/>
      <c r="VSY3" s="336"/>
      <c r="VSZ3" s="88"/>
      <c r="VTA3" s="88"/>
      <c r="VTB3" s="88"/>
      <c r="VTC3" s="88"/>
      <c r="VTD3" s="88"/>
      <c r="VTE3" s="336"/>
      <c r="VTF3" s="88"/>
      <c r="VTG3" s="88"/>
      <c r="VTH3" s="88"/>
      <c r="VTI3" s="88"/>
      <c r="VTJ3" s="88"/>
      <c r="VTK3" s="336"/>
      <c r="VTL3" s="88"/>
      <c r="VTM3" s="88"/>
      <c r="VTN3" s="88"/>
      <c r="VTO3" s="88"/>
      <c r="VTP3" s="88"/>
      <c r="VTQ3" s="336"/>
      <c r="VTR3" s="88"/>
      <c r="VTS3" s="88"/>
      <c r="VTT3" s="88"/>
      <c r="VTU3" s="88"/>
      <c r="VTV3" s="88"/>
      <c r="VTW3" s="336"/>
      <c r="VTX3" s="88"/>
      <c r="VTY3" s="88"/>
      <c r="VTZ3" s="88"/>
      <c r="VUA3" s="88"/>
      <c r="VUB3" s="88"/>
      <c r="VUC3" s="336"/>
      <c r="VUD3" s="88"/>
      <c r="VUE3" s="88"/>
      <c r="VUF3" s="88"/>
      <c r="VUG3" s="88"/>
      <c r="VUH3" s="88"/>
      <c r="VUI3" s="336"/>
      <c r="VUJ3" s="88"/>
      <c r="VUK3" s="88"/>
      <c r="VUL3" s="88"/>
      <c r="VUM3" s="88"/>
      <c r="VUN3" s="88"/>
      <c r="VUO3" s="336"/>
      <c r="VUP3" s="88"/>
      <c r="VUQ3" s="88"/>
      <c r="VUR3" s="88"/>
      <c r="VUS3" s="88"/>
      <c r="VUT3" s="88"/>
      <c r="VUU3" s="336"/>
      <c r="VUV3" s="88"/>
      <c r="VUW3" s="88"/>
      <c r="VUX3" s="88"/>
      <c r="VUY3" s="88"/>
      <c r="VUZ3" s="88"/>
      <c r="VVA3" s="336"/>
      <c r="VVB3" s="88"/>
      <c r="VVC3" s="88"/>
      <c r="VVD3" s="88"/>
      <c r="VVE3" s="88"/>
      <c r="VVF3" s="88"/>
      <c r="VVG3" s="336"/>
      <c r="VVH3" s="88"/>
      <c r="VVI3" s="88"/>
      <c r="VVJ3" s="88"/>
      <c r="VVK3" s="88"/>
      <c r="VVL3" s="88"/>
      <c r="VVM3" s="336"/>
      <c r="VVN3" s="88"/>
      <c r="VVO3" s="88"/>
      <c r="VVP3" s="88"/>
      <c r="VVQ3" s="88"/>
      <c r="VVR3" s="88"/>
      <c r="VVS3" s="336"/>
      <c r="VVT3" s="88"/>
      <c r="VVU3" s="88"/>
      <c r="VVV3" s="88"/>
      <c r="VVW3" s="88"/>
      <c r="VVX3" s="88"/>
      <c r="VVY3" s="336"/>
      <c r="VVZ3" s="88"/>
      <c r="VWA3" s="88"/>
      <c r="VWB3" s="88"/>
      <c r="VWC3" s="88"/>
      <c r="VWD3" s="88"/>
      <c r="VWE3" s="336"/>
      <c r="VWF3" s="88"/>
      <c r="VWG3" s="88"/>
      <c r="VWH3" s="88"/>
      <c r="VWI3" s="88"/>
      <c r="VWJ3" s="88"/>
      <c r="VWK3" s="336"/>
      <c r="VWL3" s="88"/>
      <c r="VWM3" s="88"/>
      <c r="VWN3" s="88"/>
      <c r="VWO3" s="88"/>
      <c r="VWP3" s="88"/>
      <c r="VWQ3" s="336"/>
      <c r="VWR3" s="88"/>
      <c r="VWS3" s="88"/>
      <c r="VWT3" s="88"/>
      <c r="VWU3" s="88"/>
      <c r="VWV3" s="88"/>
      <c r="VWW3" s="336"/>
      <c r="VWX3" s="88"/>
      <c r="VWY3" s="88"/>
      <c r="VWZ3" s="88"/>
      <c r="VXA3" s="88"/>
      <c r="VXB3" s="88"/>
      <c r="VXC3" s="336"/>
      <c r="VXD3" s="88"/>
      <c r="VXE3" s="88"/>
      <c r="VXF3" s="88"/>
      <c r="VXG3" s="88"/>
      <c r="VXH3" s="88"/>
      <c r="VXI3" s="336"/>
      <c r="VXJ3" s="88"/>
      <c r="VXK3" s="88"/>
      <c r="VXL3" s="88"/>
      <c r="VXM3" s="88"/>
      <c r="VXN3" s="88"/>
      <c r="VXO3" s="336"/>
      <c r="VXP3" s="88"/>
      <c r="VXQ3" s="88"/>
      <c r="VXR3" s="88"/>
      <c r="VXS3" s="88"/>
      <c r="VXT3" s="88"/>
      <c r="VXU3" s="336"/>
      <c r="VXV3" s="88"/>
      <c r="VXW3" s="88"/>
      <c r="VXX3" s="88"/>
      <c r="VXY3" s="88"/>
      <c r="VXZ3" s="88"/>
      <c r="VYA3" s="336"/>
      <c r="VYB3" s="88"/>
      <c r="VYC3" s="88"/>
      <c r="VYD3" s="88"/>
      <c r="VYE3" s="88"/>
      <c r="VYF3" s="88"/>
      <c r="VYG3" s="336"/>
      <c r="VYH3" s="88"/>
      <c r="VYI3" s="88"/>
      <c r="VYJ3" s="88"/>
      <c r="VYK3" s="88"/>
      <c r="VYL3" s="88"/>
      <c r="VYM3" s="336"/>
      <c r="VYN3" s="88"/>
      <c r="VYO3" s="88"/>
      <c r="VYP3" s="88"/>
      <c r="VYQ3" s="88"/>
      <c r="VYR3" s="88"/>
      <c r="VYS3" s="336"/>
      <c r="VYT3" s="88"/>
      <c r="VYU3" s="88"/>
      <c r="VYV3" s="88"/>
      <c r="VYW3" s="88"/>
      <c r="VYX3" s="88"/>
      <c r="VYY3" s="336"/>
      <c r="VYZ3" s="88"/>
      <c r="VZA3" s="88"/>
      <c r="VZB3" s="88"/>
      <c r="VZC3" s="88"/>
      <c r="VZD3" s="88"/>
      <c r="VZE3" s="336"/>
      <c r="VZF3" s="88"/>
      <c r="VZG3" s="88"/>
      <c r="VZH3" s="88"/>
      <c r="VZI3" s="88"/>
      <c r="VZJ3" s="88"/>
      <c r="VZK3" s="336"/>
      <c r="VZL3" s="88"/>
      <c r="VZM3" s="88"/>
      <c r="VZN3" s="88"/>
      <c r="VZO3" s="88"/>
      <c r="VZP3" s="88"/>
      <c r="VZQ3" s="336"/>
      <c r="VZR3" s="88"/>
      <c r="VZS3" s="88"/>
      <c r="VZT3" s="88"/>
      <c r="VZU3" s="88"/>
      <c r="VZV3" s="88"/>
      <c r="VZW3" s="336"/>
      <c r="VZX3" s="88"/>
      <c r="VZY3" s="88"/>
      <c r="VZZ3" s="88"/>
      <c r="WAA3" s="88"/>
      <c r="WAB3" s="88"/>
      <c r="WAC3" s="336"/>
      <c r="WAD3" s="88"/>
      <c r="WAE3" s="88"/>
      <c r="WAF3" s="88"/>
      <c r="WAG3" s="88"/>
      <c r="WAH3" s="88"/>
      <c r="WAI3" s="336"/>
      <c r="WAJ3" s="88"/>
      <c r="WAK3" s="88"/>
      <c r="WAL3" s="88"/>
      <c r="WAM3" s="88"/>
      <c r="WAN3" s="88"/>
      <c r="WAO3" s="336"/>
      <c r="WAP3" s="88"/>
      <c r="WAQ3" s="88"/>
      <c r="WAR3" s="88"/>
      <c r="WAS3" s="88"/>
      <c r="WAT3" s="88"/>
      <c r="WAU3" s="336"/>
      <c r="WAV3" s="88"/>
      <c r="WAW3" s="88"/>
      <c r="WAX3" s="88"/>
      <c r="WAY3" s="88"/>
      <c r="WAZ3" s="88"/>
      <c r="WBA3" s="336"/>
      <c r="WBB3" s="88"/>
      <c r="WBC3" s="88"/>
      <c r="WBD3" s="88"/>
      <c r="WBE3" s="88"/>
      <c r="WBF3" s="88"/>
      <c r="WBG3" s="336"/>
      <c r="WBH3" s="88"/>
      <c r="WBI3" s="88"/>
      <c r="WBJ3" s="88"/>
      <c r="WBK3" s="88"/>
      <c r="WBL3" s="88"/>
      <c r="WBM3" s="336"/>
      <c r="WBN3" s="88"/>
      <c r="WBO3" s="88"/>
      <c r="WBP3" s="88"/>
      <c r="WBQ3" s="88"/>
      <c r="WBR3" s="88"/>
      <c r="WBS3" s="336"/>
      <c r="WBT3" s="88"/>
      <c r="WBU3" s="88"/>
      <c r="WBV3" s="88"/>
      <c r="WBW3" s="88"/>
      <c r="WBX3" s="88"/>
      <c r="WBY3" s="336"/>
      <c r="WBZ3" s="88"/>
      <c r="WCA3" s="88"/>
      <c r="WCB3" s="88"/>
      <c r="WCC3" s="88"/>
      <c r="WCD3" s="88"/>
      <c r="WCE3" s="336"/>
      <c r="WCF3" s="88"/>
      <c r="WCG3" s="88"/>
      <c r="WCH3" s="88"/>
      <c r="WCI3" s="88"/>
      <c r="WCJ3" s="88"/>
      <c r="WCK3" s="336"/>
      <c r="WCL3" s="88"/>
      <c r="WCM3" s="88"/>
      <c r="WCN3" s="88"/>
      <c r="WCO3" s="88"/>
      <c r="WCP3" s="88"/>
      <c r="WCQ3" s="336"/>
      <c r="WCR3" s="88"/>
      <c r="WCS3" s="88"/>
      <c r="WCT3" s="88"/>
      <c r="WCU3" s="88"/>
      <c r="WCV3" s="88"/>
      <c r="WCW3" s="336"/>
      <c r="WCX3" s="88"/>
      <c r="WCY3" s="88"/>
      <c r="WCZ3" s="88"/>
      <c r="WDA3" s="88"/>
      <c r="WDB3" s="88"/>
      <c r="WDC3" s="336"/>
      <c r="WDD3" s="88"/>
      <c r="WDE3" s="88"/>
      <c r="WDF3" s="88"/>
      <c r="WDG3" s="88"/>
      <c r="WDH3" s="88"/>
      <c r="WDI3" s="336"/>
      <c r="WDJ3" s="88"/>
      <c r="WDK3" s="88"/>
      <c r="WDL3" s="88"/>
      <c r="WDM3" s="88"/>
      <c r="WDN3" s="88"/>
      <c r="WDO3" s="336"/>
      <c r="WDP3" s="88"/>
      <c r="WDQ3" s="88"/>
      <c r="WDR3" s="88"/>
      <c r="WDS3" s="88"/>
      <c r="WDT3" s="88"/>
      <c r="WDU3" s="336"/>
      <c r="WDV3" s="88"/>
      <c r="WDW3" s="88"/>
      <c r="WDX3" s="88"/>
      <c r="WDY3" s="88"/>
      <c r="WDZ3" s="88"/>
      <c r="WEA3" s="336"/>
      <c r="WEB3" s="88"/>
      <c r="WEC3" s="88"/>
      <c r="WED3" s="88"/>
      <c r="WEE3" s="88"/>
      <c r="WEF3" s="88"/>
      <c r="WEG3" s="336"/>
      <c r="WEH3" s="88"/>
      <c r="WEI3" s="88"/>
      <c r="WEJ3" s="88"/>
      <c r="WEK3" s="88"/>
      <c r="WEL3" s="88"/>
      <c r="WEM3" s="336"/>
      <c r="WEN3" s="88"/>
      <c r="WEO3" s="88"/>
      <c r="WEP3" s="88"/>
      <c r="WEQ3" s="88"/>
      <c r="WER3" s="88"/>
      <c r="WES3" s="336"/>
      <c r="WET3" s="88"/>
      <c r="WEU3" s="88"/>
      <c r="WEV3" s="88"/>
      <c r="WEW3" s="88"/>
      <c r="WEX3" s="88"/>
      <c r="WEY3" s="336"/>
      <c r="WEZ3" s="88"/>
      <c r="WFA3" s="88"/>
      <c r="WFB3" s="88"/>
      <c r="WFC3" s="88"/>
      <c r="WFD3" s="88"/>
      <c r="WFE3" s="336"/>
      <c r="WFF3" s="88"/>
      <c r="WFG3" s="88"/>
      <c r="WFH3" s="88"/>
      <c r="WFI3" s="88"/>
      <c r="WFJ3" s="88"/>
      <c r="WFK3" s="336"/>
      <c r="WFL3" s="88"/>
      <c r="WFM3" s="88"/>
      <c r="WFN3" s="88"/>
      <c r="WFO3" s="88"/>
      <c r="WFP3" s="88"/>
      <c r="WFQ3" s="336"/>
      <c r="WFR3" s="88"/>
      <c r="WFS3" s="88"/>
      <c r="WFT3" s="88"/>
      <c r="WFU3" s="88"/>
      <c r="WFV3" s="88"/>
      <c r="WFW3" s="336"/>
      <c r="WFX3" s="88"/>
      <c r="WFY3" s="88"/>
      <c r="WFZ3" s="88"/>
      <c r="WGA3" s="88"/>
      <c r="WGB3" s="88"/>
      <c r="WGC3" s="336"/>
      <c r="WGD3" s="88"/>
      <c r="WGE3" s="88"/>
      <c r="WGF3" s="88"/>
      <c r="WGG3" s="88"/>
      <c r="WGH3" s="88"/>
      <c r="WGI3" s="336"/>
      <c r="WGJ3" s="88"/>
      <c r="WGK3" s="88"/>
      <c r="WGL3" s="88"/>
      <c r="WGM3" s="88"/>
      <c r="WGN3" s="88"/>
      <c r="WGO3" s="336"/>
      <c r="WGP3" s="88"/>
      <c r="WGQ3" s="88"/>
      <c r="WGR3" s="88"/>
      <c r="WGS3" s="88"/>
      <c r="WGT3" s="88"/>
      <c r="WGU3" s="336"/>
      <c r="WGV3" s="88"/>
      <c r="WGW3" s="88"/>
      <c r="WGX3" s="88"/>
      <c r="WGY3" s="88"/>
      <c r="WGZ3" s="88"/>
      <c r="WHA3" s="336"/>
      <c r="WHB3" s="88"/>
      <c r="WHC3" s="88"/>
      <c r="WHD3" s="88"/>
      <c r="WHE3" s="88"/>
      <c r="WHF3" s="88"/>
      <c r="WHG3" s="336"/>
      <c r="WHH3" s="88"/>
      <c r="WHI3" s="88"/>
      <c r="WHJ3" s="88"/>
      <c r="WHK3" s="88"/>
      <c r="WHL3" s="88"/>
      <c r="WHM3" s="336"/>
      <c r="WHN3" s="88"/>
      <c r="WHO3" s="88"/>
      <c r="WHP3" s="88"/>
      <c r="WHQ3" s="88"/>
      <c r="WHR3" s="88"/>
      <c r="WHS3" s="336"/>
      <c r="WHT3" s="88"/>
      <c r="WHU3" s="88"/>
      <c r="WHV3" s="88"/>
      <c r="WHW3" s="88"/>
      <c r="WHX3" s="88"/>
      <c r="WHY3" s="336"/>
      <c r="WHZ3" s="88"/>
      <c r="WIA3" s="88"/>
      <c r="WIB3" s="88"/>
      <c r="WIC3" s="88"/>
      <c r="WID3" s="88"/>
      <c r="WIE3" s="336"/>
      <c r="WIF3" s="88"/>
      <c r="WIG3" s="88"/>
      <c r="WIH3" s="88"/>
      <c r="WII3" s="88"/>
      <c r="WIJ3" s="88"/>
      <c r="WIK3" s="336"/>
      <c r="WIL3" s="88"/>
      <c r="WIM3" s="88"/>
      <c r="WIN3" s="88"/>
      <c r="WIO3" s="88"/>
      <c r="WIP3" s="88"/>
      <c r="WIQ3" s="336"/>
      <c r="WIR3" s="88"/>
      <c r="WIS3" s="88"/>
      <c r="WIT3" s="88"/>
      <c r="WIU3" s="88"/>
      <c r="WIV3" s="88"/>
      <c r="WIW3" s="336"/>
      <c r="WIX3" s="88"/>
      <c r="WIY3" s="88"/>
      <c r="WIZ3" s="88"/>
      <c r="WJA3" s="88"/>
      <c r="WJB3" s="88"/>
      <c r="WJC3" s="336"/>
      <c r="WJD3" s="88"/>
      <c r="WJE3" s="88"/>
      <c r="WJF3" s="88"/>
      <c r="WJG3" s="88"/>
      <c r="WJH3" s="88"/>
      <c r="WJI3" s="336"/>
      <c r="WJJ3" s="88"/>
      <c r="WJK3" s="88"/>
      <c r="WJL3" s="88"/>
      <c r="WJM3" s="88"/>
      <c r="WJN3" s="88"/>
      <c r="WJO3" s="336"/>
      <c r="WJP3" s="88"/>
      <c r="WJQ3" s="88"/>
      <c r="WJR3" s="88"/>
      <c r="WJS3" s="88"/>
      <c r="WJT3" s="88"/>
      <c r="WJU3" s="336"/>
      <c r="WJV3" s="88"/>
      <c r="WJW3" s="88"/>
      <c r="WJX3" s="88"/>
      <c r="WJY3" s="88"/>
      <c r="WJZ3" s="88"/>
      <c r="WKA3" s="336"/>
      <c r="WKB3" s="88"/>
      <c r="WKC3" s="88"/>
      <c r="WKD3" s="88"/>
      <c r="WKE3" s="88"/>
      <c r="WKF3" s="88"/>
      <c r="WKG3" s="336"/>
      <c r="WKH3" s="88"/>
      <c r="WKI3" s="88"/>
      <c r="WKJ3" s="88"/>
      <c r="WKK3" s="88"/>
      <c r="WKL3" s="88"/>
      <c r="WKM3" s="336"/>
      <c r="WKN3" s="88"/>
      <c r="WKO3" s="88"/>
      <c r="WKP3" s="88"/>
      <c r="WKQ3" s="88"/>
      <c r="WKR3" s="88"/>
      <c r="WKS3" s="336"/>
      <c r="WKT3" s="88"/>
      <c r="WKU3" s="88"/>
      <c r="WKV3" s="88"/>
      <c r="WKW3" s="88"/>
      <c r="WKX3" s="88"/>
      <c r="WKY3" s="336"/>
      <c r="WKZ3" s="88"/>
      <c r="WLA3" s="88"/>
      <c r="WLB3" s="88"/>
      <c r="WLC3" s="88"/>
      <c r="WLD3" s="88"/>
      <c r="WLE3" s="336"/>
      <c r="WLF3" s="88"/>
      <c r="WLG3" s="88"/>
      <c r="WLH3" s="88"/>
      <c r="WLI3" s="88"/>
      <c r="WLJ3" s="88"/>
      <c r="WLK3" s="336"/>
      <c r="WLL3" s="88"/>
      <c r="WLM3" s="88"/>
      <c r="WLN3" s="88"/>
      <c r="WLO3" s="88"/>
      <c r="WLP3" s="88"/>
      <c r="WLQ3" s="336"/>
      <c r="WLR3" s="88"/>
      <c r="WLS3" s="88"/>
      <c r="WLT3" s="88"/>
      <c r="WLU3" s="88"/>
      <c r="WLV3" s="88"/>
      <c r="WLW3" s="336"/>
      <c r="WLX3" s="88"/>
      <c r="WLY3" s="88"/>
      <c r="WLZ3" s="88"/>
      <c r="WMA3" s="88"/>
      <c r="WMB3" s="88"/>
      <c r="WMC3" s="336"/>
      <c r="WMD3" s="88"/>
      <c r="WME3" s="88"/>
      <c r="WMF3" s="88"/>
      <c r="WMG3" s="88"/>
      <c r="WMH3" s="88"/>
      <c r="WMI3" s="336"/>
      <c r="WMJ3" s="88"/>
      <c r="WMK3" s="88"/>
      <c r="WML3" s="88"/>
      <c r="WMM3" s="88"/>
      <c r="WMN3" s="88"/>
      <c r="WMO3" s="336"/>
      <c r="WMP3" s="88"/>
      <c r="WMQ3" s="88"/>
      <c r="WMR3" s="88"/>
      <c r="WMS3" s="88"/>
      <c r="WMT3" s="88"/>
      <c r="WMU3" s="336"/>
      <c r="WMV3" s="88"/>
      <c r="WMW3" s="88"/>
      <c r="WMX3" s="88"/>
      <c r="WMY3" s="88"/>
      <c r="WMZ3" s="88"/>
      <c r="WNA3" s="336"/>
      <c r="WNB3" s="88"/>
      <c r="WNC3" s="88"/>
      <c r="WND3" s="88"/>
      <c r="WNE3" s="88"/>
      <c r="WNF3" s="88"/>
      <c r="WNG3" s="336"/>
      <c r="WNH3" s="88"/>
      <c r="WNI3" s="88"/>
      <c r="WNJ3" s="88"/>
      <c r="WNK3" s="88"/>
      <c r="WNL3" s="88"/>
      <c r="WNM3" s="336"/>
      <c r="WNN3" s="88"/>
      <c r="WNO3" s="88"/>
      <c r="WNP3" s="88"/>
      <c r="WNQ3" s="88"/>
      <c r="WNR3" s="88"/>
      <c r="WNS3" s="336"/>
      <c r="WNT3" s="88"/>
      <c r="WNU3" s="88"/>
      <c r="WNV3" s="88"/>
      <c r="WNW3" s="88"/>
      <c r="WNX3" s="88"/>
      <c r="WNY3" s="336"/>
      <c r="WNZ3" s="88"/>
      <c r="WOA3" s="88"/>
      <c r="WOB3" s="88"/>
      <c r="WOC3" s="88"/>
      <c r="WOD3" s="88"/>
      <c r="WOE3" s="336"/>
      <c r="WOF3" s="88"/>
      <c r="WOG3" s="88"/>
      <c r="WOH3" s="88"/>
      <c r="WOI3" s="88"/>
      <c r="WOJ3" s="88"/>
      <c r="WOK3" s="336"/>
      <c r="WOL3" s="88"/>
      <c r="WOM3" s="88"/>
      <c r="WON3" s="88"/>
      <c r="WOO3" s="88"/>
      <c r="WOP3" s="88"/>
      <c r="WOQ3" s="336"/>
      <c r="WOR3" s="88"/>
      <c r="WOS3" s="88"/>
      <c r="WOT3" s="88"/>
      <c r="WOU3" s="88"/>
      <c r="WOV3" s="88"/>
      <c r="WOW3" s="336"/>
      <c r="WOX3" s="88"/>
      <c r="WOY3" s="88"/>
      <c r="WOZ3" s="88"/>
      <c r="WPA3" s="88"/>
      <c r="WPB3" s="88"/>
      <c r="WPC3" s="336"/>
      <c r="WPD3" s="88"/>
      <c r="WPE3" s="88"/>
      <c r="WPF3" s="88"/>
      <c r="WPG3" s="88"/>
      <c r="WPH3" s="88"/>
      <c r="WPI3" s="336"/>
      <c r="WPJ3" s="88"/>
      <c r="WPK3" s="88"/>
      <c r="WPL3" s="88"/>
      <c r="WPM3" s="88"/>
      <c r="WPN3" s="88"/>
      <c r="WPO3" s="336"/>
      <c r="WPP3" s="88"/>
      <c r="WPQ3" s="88"/>
      <c r="WPR3" s="88"/>
      <c r="WPS3" s="88"/>
      <c r="WPT3" s="88"/>
      <c r="WPU3" s="336"/>
      <c r="WPV3" s="88"/>
      <c r="WPW3" s="88"/>
      <c r="WPX3" s="88"/>
      <c r="WPY3" s="88"/>
      <c r="WPZ3" s="88"/>
      <c r="WQA3" s="336"/>
      <c r="WQB3" s="88"/>
      <c r="WQC3" s="88"/>
      <c r="WQD3" s="88"/>
      <c r="WQE3" s="88"/>
      <c r="WQF3" s="88"/>
      <c r="WQG3" s="336"/>
      <c r="WQH3" s="88"/>
      <c r="WQI3" s="88"/>
      <c r="WQJ3" s="88"/>
      <c r="WQK3" s="88"/>
      <c r="WQL3" s="88"/>
      <c r="WQM3" s="336"/>
      <c r="WQN3" s="88"/>
      <c r="WQO3" s="88"/>
      <c r="WQP3" s="88"/>
      <c r="WQQ3" s="88"/>
      <c r="WQR3" s="88"/>
      <c r="WQS3" s="336"/>
      <c r="WQT3" s="88"/>
      <c r="WQU3" s="88"/>
      <c r="WQV3" s="88"/>
      <c r="WQW3" s="88"/>
      <c r="WQX3" s="88"/>
      <c r="WQY3" s="336"/>
      <c r="WQZ3" s="88"/>
      <c r="WRA3" s="88"/>
      <c r="WRB3" s="88"/>
      <c r="WRC3" s="88"/>
      <c r="WRD3" s="88"/>
      <c r="WRE3" s="336"/>
      <c r="WRF3" s="88"/>
      <c r="WRG3" s="88"/>
      <c r="WRH3" s="88"/>
      <c r="WRI3" s="88"/>
      <c r="WRJ3" s="88"/>
      <c r="WRK3" s="336"/>
      <c r="WRL3" s="88"/>
      <c r="WRM3" s="88"/>
      <c r="WRN3" s="88"/>
      <c r="WRO3" s="88"/>
      <c r="WRP3" s="88"/>
      <c r="WRQ3" s="336"/>
      <c r="WRR3" s="88"/>
      <c r="WRS3" s="88"/>
      <c r="WRT3" s="88"/>
      <c r="WRU3" s="88"/>
      <c r="WRV3" s="88"/>
      <c r="WRW3" s="336"/>
      <c r="WRX3" s="88"/>
      <c r="WRY3" s="88"/>
      <c r="WRZ3" s="88"/>
      <c r="WSA3" s="88"/>
      <c r="WSB3" s="88"/>
      <c r="WSC3" s="336"/>
      <c r="WSD3" s="88"/>
      <c r="WSE3" s="88"/>
      <c r="WSF3" s="88"/>
      <c r="WSG3" s="88"/>
      <c r="WSH3" s="88"/>
      <c r="WSI3" s="336"/>
      <c r="WSJ3" s="88"/>
      <c r="WSK3" s="88"/>
      <c r="WSL3" s="88"/>
      <c r="WSM3" s="88"/>
      <c r="WSN3" s="88"/>
      <c r="WSO3" s="336"/>
      <c r="WSP3" s="88"/>
      <c r="WSQ3" s="88"/>
      <c r="WSR3" s="88"/>
      <c r="WSS3" s="88"/>
      <c r="WST3" s="88"/>
      <c r="WSU3" s="336"/>
      <c r="WSV3" s="88"/>
      <c r="WSW3" s="88"/>
      <c r="WSX3" s="88"/>
      <c r="WSY3" s="88"/>
      <c r="WSZ3" s="88"/>
      <c r="WTA3" s="336"/>
      <c r="WTB3" s="88"/>
      <c r="WTC3" s="88"/>
      <c r="WTD3" s="88"/>
      <c r="WTE3" s="88"/>
      <c r="WTF3" s="88"/>
      <c r="WTG3" s="336"/>
      <c r="WTH3" s="88"/>
      <c r="WTI3" s="88"/>
      <c r="WTJ3" s="88"/>
      <c r="WTK3" s="88"/>
      <c r="WTL3" s="88"/>
      <c r="WTM3" s="336"/>
      <c r="WTN3" s="88"/>
      <c r="WTO3" s="88"/>
      <c r="WTP3" s="88"/>
      <c r="WTQ3" s="88"/>
      <c r="WTR3" s="88"/>
      <c r="WTS3" s="336"/>
      <c r="WTT3" s="88"/>
      <c r="WTU3" s="88"/>
      <c r="WTV3" s="88"/>
      <c r="WTW3" s="88"/>
      <c r="WTX3" s="88"/>
      <c r="WTY3" s="336"/>
      <c r="WTZ3" s="88"/>
      <c r="WUA3" s="88"/>
      <c r="WUB3" s="88"/>
      <c r="WUC3" s="88"/>
      <c r="WUD3" s="88"/>
      <c r="WUE3" s="336"/>
      <c r="WUF3" s="88"/>
      <c r="WUG3" s="88"/>
      <c r="WUH3" s="88"/>
      <c r="WUI3" s="88"/>
      <c r="WUJ3" s="88"/>
      <c r="WUK3" s="336"/>
      <c r="WUL3" s="88"/>
      <c r="WUM3" s="88"/>
      <c r="WUN3" s="88"/>
      <c r="WUO3" s="88"/>
      <c r="WUP3" s="88"/>
      <c r="WUQ3" s="336"/>
      <c r="WUR3" s="88"/>
      <c r="WUS3" s="88"/>
      <c r="WUT3" s="88"/>
      <c r="WUU3" s="88"/>
      <c r="WUV3" s="88"/>
      <c r="WUW3" s="336"/>
      <c r="WUX3" s="88"/>
      <c r="WUY3" s="88"/>
      <c r="WUZ3" s="88"/>
      <c r="WVA3" s="88"/>
      <c r="WVB3" s="88"/>
      <c r="WVC3" s="336"/>
      <c r="WVD3" s="88"/>
      <c r="WVE3" s="88"/>
      <c r="WVF3" s="88"/>
      <c r="WVG3" s="88"/>
      <c r="WVH3" s="88"/>
      <c r="WVI3" s="336"/>
      <c r="WVJ3" s="88"/>
      <c r="WVK3" s="88"/>
      <c r="WVL3" s="88"/>
      <c r="WVM3" s="88"/>
      <c r="WVN3" s="88"/>
      <c r="WVO3" s="336"/>
      <c r="WVP3" s="88"/>
      <c r="WVQ3" s="88"/>
      <c r="WVR3" s="88"/>
      <c r="WVS3" s="88"/>
      <c r="WVT3" s="88"/>
      <c r="WVU3" s="336"/>
      <c r="WVV3" s="88"/>
      <c r="WVW3" s="88"/>
      <c r="WVX3" s="88"/>
      <c r="WVY3" s="88"/>
      <c r="WVZ3" s="88"/>
      <c r="WWA3" s="336"/>
      <c r="WWB3" s="88"/>
      <c r="WWC3" s="88"/>
      <c r="WWD3" s="88"/>
      <c r="WWE3" s="88"/>
      <c r="WWF3" s="88"/>
      <c r="WWG3" s="336"/>
      <c r="WWH3" s="88"/>
      <c r="WWI3" s="88"/>
      <c r="WWJ3" s="88"/>
      <c r="WWK3" s="88"/>
      <c r="WWL3" s="88"/>
      <c r="WWM3" s="336"/>
      <c r="WWN3" s="88"/>
      <c r="WWO3" s="88"/>
      <c r="WWP3" s="88"/>
      <c r="WWQ3" s="88"/>
      <c r="WWR3" s="88"/>
      <c r="WWS3" s="336"/>
      <c r="WWT3" s="88"/>
      <c r="WWU3" s="88"/>
      <c r="WWV3" s="88"/>
      <c r="WWW3" s="88"/>
      <c r="WWX3" s="88"/>
      <c r="WWY3" s="336"/>
      <c r="WWZ3" s="88"/>
      <c r="WXA3" s="88"/>
      <c r="WXB3" s="88"/>
      <c r="WXC3" s="88"/>
      <c r="WXD3" s="88"/>
      <c r="WXE3" s="336"/>
      <c r="WXF3" s="88"/>
      <c r="WXG3" s="88"/>
      <c r="WXH3" s="88"/>
      <c r="WXI3" s="88"/>
      <c r="WXJ3" s="88"/>
      <c r="WXK3" s="336"/>
      <c r="WXL3" s="88"/>
      <c r="WXM3" s="88"/>
      <c r="WXN3" s="88"/>
      <c r="WXO3" s="88"/>
      <c r="WXP3" s="88"/>
      <c r="WXQ3" s="336"/>
      <c r="WXR3" s="88"/>
      <c r="WXS3" s="88"/>
      <c r="WXT3" s="88"/>
      <c r="WXU3" s="88"/>
      <c r="WXV3" s="88"/>
      <c r="WXW3" s="336"/>
      <c r="WXX3" s="88"/>
      <c r="WXY3" s="88"/>
      <c r="WXZ3" s="88"/>
      <c r="WYA3" s="88"/>
      <c r="WYB3" s="88"/>
      <c r="WYC3" s="336"/>
      <c r="WYD3" s="88"/>
      <c r="WYE3" s="88"/>
      <c r="WYF3" s="88"/>
      <c r="WYG3" s="88"/>
      <c r="WYH3" s="88"/>
      <c r="WYI3" s="336"/>
      <c r="WYJ3" s="88"/>
      <c r="WYK3" s="88"/>
      <c r="WYL3" s="88"/>
      <c r="WYM3" s="88"/>
      <c r="WYN3" s="88"/>
      <c r="WYO3" s="336"/>
      <c r="WYP3" s="88"/>
      <c r="WYQ3" s="88"/>
      <c r="WYR3" s="88"/>
      <c r="WYS3" s="88"/>
      <c r="WYT3" s="88"/>
      <c r="WYU3" s="336"/>
      <c r="WYV3" s="88"/>
      <c r="WYW3" s="88"/>
      <c r="WYX3" s="88"/>
      <c r="WYY3" s="88"/>
      <c r="WYZ3" s="88"/>
      <c r="WZA3" s="336"/>
      <c r="WZB3" s="88"/>
      <c r="WZC3" s="88"/>
      <c r="WZD3" s="88"/>
      <c r="WZE3" s="88"/>
      <c r="WZF3" s="88"/>
      <c r="WZG3" s="336"/>
      <c r="WZH3" s="88"/>
      <c r="WZI3" s="88"/>
      <c r="WZJ3" s="88"/>
      <c r="WZK3" s="88"/>
      <c r="WZL3" s="88"/>
      <c r="WZM3" s="336"/>
      <c r="WZN3" s="88"/>
      <c r="WZO3" s="88"/>
      <c r="WZP3" s="88"/>
      <c r="WZQ3" s="88"/>
      <c r="WZR3" s="88"/>
      <c r="WZS3" s="336"/>
      <c r="WZT3" s="88"/>
      <c r="WZU3" s="88"/>
      <c r="WZV3" s="88"/>
      <c r="WZW3" s="88"/>
      <c r="WZX3" s="88"/>
      <c r="WZY3" s="336"/>
      <c r="WZZ3" s="88"/>
      <c r="XAA3" s="88"/>
      <c r="XAB3" s="88"/>
      <c r="XAC3" s="88"/>
      <c r="XAD3" s="88"/>
      <c r="XAE3" s="336"/>
      <c r="XAF3" s="88"/>
      <c r="XAG3" s="88"/>
      <c r="XAH3" s="88"/>
      <c r="XAI3" s="88"/>
      <c r="XAJ3" s="88"/>
      <c r="XAK3" s="336"/>
      <c r="XAL3" s="88"/>
      <c r="XAM3" s="88"/>
      <c r="XAN3" s="88"/>
      <c r="XAO3" s="88"/>
      <c r="XAP3" s="88"/>
      <c r="XAQ3" s="336"/>
      <c r="XAR3" s="88"/>
      <c r="XAS3" s="88"/>
      <c r="XAT3" s="88"/>
      <c r="XAU3" s="88"/>
      <c r="XAV3" s="88"/>
      <c r="XAW3" s="336"/>
      <c r="XAX3" s="88"/>
      <c r="XAY3" s="88"/>
      <c r="XAZ3" s="88"/>
      <c r="XBA3" s="88"/>
      <c r="XBB3" s="88"/>
      <c r="XBC3" s="336"/>
      <c r="XBD3" s="88"/>
      <c r="XBE3" s="88"/>
      <c r="XBF3" s="88"/>
      <c r="XBG3" s="88"/>
      <c r="XBH3" s="88"/>
      <c r="XBI3" s="336"/>
      <c r="XBJ3" s="88"/>
      <c r="XBK3" s="88"/>
      <c r="XBL3" s="88"/>
      <c r="XBM3" s="88"/>
      <c r="XBN3" s="88"/>
      <c r="XBO3" s="336"/>
      <c r="XBP3" s="88"/>
      <c r="XBQ3" s="88"/>
      <c r="XBR3" s="88"/>
      <c r="XBS3" s="88"/>
      <c r="XBT3" s="88"/>
      <c r="XBU3" s="336"/>
      <c r="XBV3" s="88"/>
      <c r="XBW3" s="88"/>
    </row>
    <row r="4" spans="1:16299" x14ac:dyDescent="0.25">
      <c r="I4" s="477"/>
    </row>
    <row r="5" spans="1:16299" ht="18.75" x14ac:dyDescent="0.3">
      <c r="A5" s="1083" t="s">
        <v>941</v>
      </c>
      <c r="B5" s="1084"/>
      <c r="C5" s="1084"/>
      <c r="D5" s="1084"/>
      <c r="E5" s="1084"/>
      <c r="F5" s="1084"/>
      <c r="G5" s="1084"/>
      <c r="H5" s="1084"/>
      <c r="I5" s="1084"/>
      <c r="J5" s="1084"/>
      <c r="K5" s="1084"/>
      <c r="L5" s="1084"/>
      <c r="M5" s="1084"/>
      <c r="N5" s="1084"/>
      <c r="O5" s="1084"/>
      <c r="P5" s="1084"/>
      <c r="Q5" s="1084"/>
    </row>
    <row r="7" spans="1:16299" x14ac:dyDescent="0.25">
      <c r="B7" s="1018" t="s">
        <v>484</v>
      </c>
      <c r="C7" s="1018" t="s">
        <v>485</v>
      </c>
      <c r="D7" s="1018" t="s">
        <v>486</v>
      </c>
      <c r="E7" s="1018" t="s">
        <v>19</v>
      </c>
    </row>
    <row r="8" spans="1:16299" ht="17.25" x14ac:dyDescent="0.25">
      <c r="A8" s="1001" t="s">
        <v>263</v>
      </c>
      <c r="B8" s="1135">
        <f>IF('7. Project Definition'!$C$131="Yes",'5. Outdoor Non-Potable Supply'!$C$20,0)</f>
        <v>0</v>
      </c>
      <c r="C8" s="1136">
        <f>IF('7. Project Definition'!$E$131="Yes",'5. Outdoor Non-Potable Supply'!$D$20,0)</f>
        <v>0</v>
      </c>
      <c r="D8" s="819">
        <f>IF('7. Project Definition'!$G$131="Yes",'5. Outdoor Non-Potable Supply'!$E$20,0)</f>
        <v>0</v>
      </c>
      <c r="E8" s="1049">
        <f>SUM(B8:D8)</f>
        <v>0</v>
      </c>
    </row>
    <row r="9" spans="1:16299" x14ac:dyDescent="0.25">
      <c r="A9" s="1001" t="s">
        <v>105</v>
      </c>
      <c r="B9" s="1137">
        <f>IF('7. Project Definition'!$C$131="Yes",'5. Outdoor Non-Potable Supply'!$C$21,0)</f>
        <v>0</v>
      </c>
      <c r="C9" s="1138">
        <f>IF('7. Project Definition'!$E$131="Yes",'5. Outdoor Non-Potable Supply'!$D$21,0)</f>
        <v>0</v>
      </c>
      <c r="D9" s="425">
        <f>IF('7. Project Definition'!$G$131="Yes",'5. Outdoor Non-Potable Supply'!$E$21,0)</f>
        <v>0</v>
      </c>
      <c r="E9" s="1125" t="e">
        <f>((B8*B9)+(C8*C9)+(D8*D9))/(B8+C8+D8)</f>
        <v>#DIV/0!</v>
      </c>
    </row>
    <row r="10" spans="1:16299" x14ac:dyDescent="0.25">
      <c r="A10" s="1001" t="s">
        <v>259</v>
      </c>
      <c r="B10" s="1135">
        <f>IF('7. Project Definition'!$C$131="Yes",'7. Project Definition'!$D$131,0)</f>
        <v>0</v>
      </c>
      <c r="C10" s="1136">
        <f>IF('7. Project Definition'!$E$131="Yes",'7. Project Definition'!$F$131,0)</f>
        <v>0</v>
      </c>
      <c r="D10" s="819">
        <f>IF('7. Project Definition'!$G$131="Yes",'7. Project Definition'!$H$131,0)</f>
        <v>0</v>
      </c>
      <c r="E10" s="1049">
        <f>SUM(B10:D10)</f>
        <v>0</v>
      </c>
    </row>
    <row r="12" spans="1:16299" x14ac:dyDescent="0.25">
      <c r="I12" s="477"/>
    </row>
    <row r="13" spans="1:16299" ht="17.25" x14ac:dyDescent="0.25">
      <c r="A13" s="1085" t="s">
        <v>263</v>
      </c>
      <c r="B13" s="1086">
        <f>E8</f>
        <v>0</v>
      </c>
      <c r="D13" s="1139" t="s">
        <v>626</v>
      </c>
      <c r="E13" s="1080" t="s">
        <v>627</v>
      </c>
      <c r="I13" s="477"/>
    </row>
    <row r="14" spans="1:16299" x14ac:dyDescent="0.25">
      <c r="A14" s="1085" t="s">
        <v>105</v>
      </c>
      <c r="B14" s="1088" t="e">
        <f>((B8*B9)+(C8*C9)+(D8*D9))/(B8+C8+D8)</f>
        <v>#DIV/0!</v>
      </c>
      <c r="D14" s="1139" t="s">
        <v>629</v>
      </c>
      <c r="E14" s="1080" t="s">
        <v>630</v>
      </c>
      <c r="I14" s="477"/>
    </row>
    <row r="15" spans="1:16299" x14ac:dyDescent="0.25">
      <c r="A15" s="1085" t="s">
        <v>259</v>
      </c>
      <c r="B15" s="1086">
        <f>E10</f>
        <v>0</v>
      </c>
      <c r="D15" s="1139" t="s">
        <v>628</v>
      </c>
      <c r="E15" s="1080" t="s">
        <v>631</v>
      </c>
      <c r="I15" s="477"/>
    </row>
    <row r="16" spans="1:16299" x14ac:dyDescent="0.25">
      <c r="A16" s="1085" t="s">
        <v>825</v>
      </c>
      <c r="B16" s="1109">
        <f>AVERAGE($B$113,$B$80,$B$48)</f>
        <v>0</v>
      </c>
      <c r="D16" s="1139" t="s">
        <v>632</v>
      </c>
      <c r="E16" s="1080" t="s">
        <v>633</v>
      </c>
      <c r="I16" s="477"/>
    </row>
    <row r="17" spans="1:16" x14ac:dyDescent="0.25">
      <c r="A17" s="1085" t="s">
        <v>35</v>
      </c>
      <c r="B17" s="1109">
        <f>AVERAGE($B$114,$B$81,$B$49)</f>
        <v>0.9</v>
      </c>
      <c r="D17" s="1139" t="s">
        <v>637</v>
      </c>
      <c r="E17" s="1080" t="s">
        <v>638</v>
      </c>
      <c r="I17" s="477"/>
    </row>
    <row r="18" spans="1:16" ht="17.25" x14ac:dyDescent="0.25">
      <c r="A18" s="1089" t="s">
        <v>839</v>
      </c>
      <c r="B18" s="1110">
        <f>SUM($B$115,$B$82,$B$50)</f>
        <v>0</v>
      </c>
      <c r="D18" s="1139" t="s">
        <v>635</v>
      </c>
      <c r="E18" s="1080" t="s">
        <v>636</v>
      </c>
      <c r="I18" s="477"/>
    </row>
    <row r="19" spans="1:16" x14ac:dyDescent="0.25">
      <c r="A19" s="1363" t="s">
        <v>843</v>
      </c>
      <c r="B19" s="1364">
        <f>((0.25/12)*B13)*7.4805</f>
        <v>0</v>
      </c>
      <c r="D19" s="1139" t="s">
        <v>634</v>
      </c>
      <c r="E19" s="1080" t="s">
        <v>639</v>
      </c>
      <c r="G19" s="1090"/>
      <c r="H19" s="1090"/>
      <c r="I19" s="1091"/>
    </row>
    <row r="20" spans="1:16" x14ac:dyDescent="0.25">
      <c r="I20" s="477"/>
    </row>
    <row r="21" spans="1:16" x14ac:dyDescent="0.25">
      <c r="C21" s="477"/>
      <c r="D21" s="477"/>
      <c r="E21" s="477"/>
      <c r="F21" s="477"/>
      <c r="G21" s="477"/>
      <c r="H21" s="477"/>
      <c r="I21" s="477"/>
      <c r="J21" s="477"/>
      <c r="K21" s="477"/>
    </row>
    <row r="22" spans="1:16" x14ac:dyDescent="0.25">
      <c r="C22" s="2145" t="s">
        <v>937</v>
      </c>
      <c r="D22" s="2145"/>
      <c r="E22" s="2145"/>
      <c r="F22" s="2145"/>
      <c r="G22" s="2145"/>
      <c r="H22" s="2145"/>
      <c r="I22" s="2145"/>
      <c r="J22" s="2145"/>
      <c r="K22" s="2145"/>
      <c r="L22" s="2145"/>
      <c r="M22" s="2145"/>
      <c r="N22" s="2145"/>
      <c r="O22" s="2145"/>
    </row>
    <row r="23" spans="1:16" ht="39" customHeight="1" x14ac:dyDescent="0.25">
      <c r="A23" s="2153" t="s">
        <v>261</v>
      </c>
      <c r="B23" s="2153"/>
      <c r="C23" s="2150" t="s">
        <v>826</v>
      </c>
      <c r="D23" s="2150"/>
      <c r="E23" s="2150" t="s">
        <v>824</v>
      </c>
      <c r="F23" s="2150"/>
      <c r="G23" s="2150" t="s">
        <v>262</v>
      </c>
      <c r="H23" s="2150"/>
      <c r="I23" s="2150"/>
      <c r="J23" s="2150" t="s">
        <v>827</v>
      </c>
      <c r="K23" s="2150"/>
      <c r="L23" s="2150"/>
      <c r="M23" s="2150"/>
      <c r="N23" s="2150"/>
      <c r="O23" s="2150"/>
    </row>
    <row r="24" spans="1:16" ht="15" customHeight="1" x14ac:dyDescent="0.25">
      <c r="A24" s="2146" t="s">
        <v>22</v>
      </c>
      <c r="B24" s="2146" t="s">
        <v>938</v>
      </c>
      <c r="C24" s="2146" t="s">
        <v>828</v>
      </c>
      <c r="D24" s="2154" t="s">
        <v>829</v>
      </c>
      <c r="E24" s="2146" t="s">
        <v>940</v>
      </c>
      <c r="F24" s="2146" t="s">
        <v>830</v>
      </c>
      <c r="G24" s="2146" t="s">
        <v>831</v>
      </c>
      <c r="H24" s="2146" t="s">
        <v>832</v>
      </c>
      <c r="I24" s="2146" t="s">
        <v>833</v>
      </c>
      <c r="J24" s="2146" t="s">
        <v>834</v>
      </c>
      <c r="K24" s="2146" t="s">
        <v>835</v>
      </c>
      <c r="L24" s="2146" t="s">
        <v>823</v>
      </c>
      <c r="M24" s="2146" t="s">
        <v>836</v>
      </c>
      <c r="N24" s="2148" t="s">
        <v>837</v>
      </c>
      <c r="O24" s="2148" t="s">
        <v>838</v>
      </c>
      <c r="P24" s="2151" t="s">
        <v>942</v>
      </c>
    </row>
    <row r="25" spans="1:16" ht="59.25" customHeight="1" x14ac:dyDescent="0.25">
      <c r="A25" s="2147"/>
      <c r="B25" s="2147"/>
      <c r="C25" s="2147"/>
      <c r="D25" s="2155"/>
      <c r="E25" s="2147"/>
      <c r="F25" s="2147"/>
      <c r="G25" s="2147"/>
      <c r="H25" s="2147"/>
      <c r="I25" s="2147"/>
      <c r="J25" s="2147"/>
      <c r="K25" s="2147"/>
      <c r="L25" s="2147"/>
      <c r="M25" s="2147"/>
      <c r="N25" s="2149"/>
      <c r="O25" s="2149"/>
      <c r="P25" s="2152"/>
    </row>
    <row r="26" spans="1:16" x14ac:dyDescent="0.25">
      <c r="A26" s="1092" t="s">
        <v>0</v>
      </c>
      <c r="B26" s="1093">
        <v>6.74</v>
      </c>
      <c r="C26" s="1142">
        <f t="shared" ref="C26:D38" si="0">SUM(C58,C90,C123)</f>
        <v>0</v>
      </c>
      <c r="D26" s="1142">
        <f t="shared" si="0"/>
        <v>0</v>
      </c>
      <c r="E26" s="1361">
        <f t="shared" ref="E26:E37" si="1">SUM(E123,E90,E58)</f>
        <v>8.1299700000000037</v>
      </c>
      <c r="F26" s="1362">
        <f t="shared" ref="F26:M37" si="2">SUM(F58,F90,F123)</f>
        <v>0</v>
      </c>
      <c r="G26" s="1362">
        <f t="shared" si="2"/>
        <v>0</v>
      </c>
      <c r="H26" s="1362">
        <f t="shared" si="2"/>
        <v>0</v>
      </c>
      <c r="I26" s="1362">
        <f t="shared" si="2"/>
        <v>0</v>
      </c>
      <c r="J26" s="1362">
        <f t="shared" si="2"/>
        <v>0</v>
      </c>
      <c r="K26" s="1362">
        <f t="shared" si="2"/>
        <v>0</v>
      </c>
      <c r="L26" s="1362">
        <f t="shared" si="2"/>
        <v>0</v>
      </c>
      <c r="M26" s="1362">
        <f t="shared" si="2"/>
        <v>0</v>
      </c>
      <c r="N26" s="1095" t="e">
        <f>J26/D26</f>
        <v>#DIV/0!</v>
      </c>
      <c r="O26" s="1095" t="e">
        <f>J26/I26</f>
        <v>#DIV/0!</v>
      </c>
      <c r="P26" s="1365">
        <f>0+D26-I26</f>
        <v>0</v>
      </c>
    </row>
    <row r="27" spans="1:16" x14ac:dyDescent="0.25">
      <c r="A27" s="1092" t="s">
        <v>2</v>
      </c>
      <c r="B27" s="1093">
        <v>3.52</v>
      </c>
      <c r="C27" s="931">
        <f t="shared" si="0"/>
        <v>0</v>
      </c>
      <c r="D27" s="931">
        <f t="shared" si="0"/>
        <v>0</v>
      </c>
      <c r="E27" s="1093">
        <f t="shared" si="1"/>
        <v>5.0200469999999999</v>
      </c>
      <c r="F27" s="1094">
        <f t="shared" si="2"/>
        <v>0</v>
      </c>
      <c r="G27" s="1094">
        <f t="shared" si="2"/>
        <v>0</v>
      </c>
      <c r="H27" s="1094">
        <f t="shared" si="2"/>
        <v>0</v>
      </c>
      <c r="I27" s="1094">
        <f t="shared" si="2"/>
        <v>0</v>
      </c>
      <c r="J27" s="1094">
        <f t="shared" si="2"/>
        <v>0</v>
      </c>
      <c r="K27" s="1094">
        <f t="shared" si="2"/>
        <v>0</v>
      </c>
      <c r="L27" s="1094">
        <f t="shared" si="2"/>
        <v>0</v>
      </c>
      <c r="M27" s="1094">
        <f t="shared" si="2"/>
        <v>0</v>
      </c>
      <c r="N27" s="1095" t="e">
        <f t="shared" ref="N27:N37" si="3">J27/D27</f>
        <v>#DIV/0!</v>
      </c>
      <c r="O27" s="1095" t="e">
        <f t="shared" ref="O27:O37" si="4">J27/I27</f>
        <v>#DIV/0!</v>
      </c>
      <c r="P27" s="1366">
        <f t="shared" ref="P27:P37" si="5">0+D27-I27</f>
        <v>0</v>
      </c>
    </row>
    <row r="28" spans="1:16" x14ac:dyDescent="0.25">
      <c r="A28" s="1092" t="s">
        <v>3</v>
      </c>
      <c r="B28" s="1093">
        <v>3.3400000000000003</v>
      </c>
      <c r="C28" s="931">
        <f t="shared" si="0"/>
        <v>0</v>
      </c>
      <c r="D28" s="931">
        <f t="shared" si="0"/>
        <v>0</v>
      </c>
      <c r="E28" s="1093">
        <f t="shared" si="1"/>
        <v>1.8500400000000008</v>
      </c>
      <c r="F28" s="1094">
        <f t="shared" si="2"/>
        <v>0</v>
      </c>
      <c r="G28" s="1094">
        <f t="shared" si="2"/>
        <v>0</v>
      </c>
      <c r="H28" s="1094">
        <f t="shared" si="2"/>
        <v>0</v>
      </c>
      <c r="I28" s="1094">
        <f t="shared" si="2"/>
        <v>0</v>
      </c>
      <c r="J28" s="1094">
        <f t="shared" si="2"/>
        <v>0</v>
      </c>
      <c r="K28" s="1094">
        <f t="shared" si="2"/>
        <v>0</v>
      </c>
      <c r="L28" s="1094">
        <f t="shared" si="2"/>
        <v>0</v>
      </c>
      <c r="M28" s="1094">
        <f t="shared" si="2"/>
        <v>0</v>
      </c>
      <c r="N28" s="1095" t="e">
        <f t="shared" si="3"/>
        <v>#DIV/0!</v>
      </c>
      <c r="O28" s="1095" t="e">
        <f t="shared" si="4"/>
        <v>#DIV/0!</v>
      </c>
      <c r="P28" s="1366">
        <f t="shared" si="5"/>
        <v>0</v>
      </c>
    </row>
    <row r="29" spans="1:16" x14ac:dyDescent="0.25">
      <c r="A29" s="1092" t="s">
        <v>4</v>
      </c>
      <c r="B29" s="1093">
        <v>5.969999999999998</v>
      </c>
      <c r="C29" s="931">
        <f t="shared" si="0"/>
        <v>0</v>
      </c>
      <c r="D29" s="931">
        <f t="shared" si="0"/>
        <v>0</v>
      </c>
      <c r="E29" s="1093">
        <f t="shared" si="1"/>
        <v>1.0899600000000005</v>
      </c>
      <c r="F29" s="1094">
        <f t="shared" si="2"/>
        <v>0</v>
      </c>
      <c r="G29" s="1094">
        <f t="shared" si="2"/>
        <v>0</v>
      </c>
      <c r="H29" s="1094">
        <f t="shared" si="2"/>
        <v>0</v>
      </c>
      <c r="I29" s="1094">
        <f t="shared" si="2"/>
        <v>0</v>
      </c>
      <c r="J29" s="1094">
        <f t="shared" si="2"/>
        <v>0</v>
      </c>
      <c r="K29" s="1094">
        <f t="shared" si="2"/>
        <v>0</v>
      </c>
      <c r="L29" s="1094">
        <f t="shared" si="2"/>
        <v>0</v>
      </c>
      <c r="M29" s="1094">
        <f t="shared" si="2"/>
        <v>0</v>
      </c>
      <c r="N29" s="1095" t="e">
        <f t="shared" si="3"/>
        <v>#DIV/0!</v>
      </c>
      <c r="O29" s="1095" t="e">
        <f t="shared" si="4"/>
        <v>#DIV/0!</v>
      </c>
      <c r="P29" s="1366">
        <f t="shared" si="5"/>
        <v>0</v>
      </c>
    </row>
    <row r="30" spans="1:16" x14ac:dyDescent="0.25">
      <c r="A30" s="1092" t="s">
        <v>28</v>
      </c>
      <c r="B30" s="1093">
        <v>2.33</v>
      </c>
      <c r="C30" s="931">
        <f t="shared" si="0"/>
        <v>0</v>
      </c>
      <c r="D30" s="931">
        <f t="shared" si="0"/>
        <v>0</v>
      </c>
      <c r="E30" s="1093">
        <f t="shared" si="1"/>
        <v>1.510041</v>
      </c>
      <c r="F30" s="1094">
        <f t="shared" si="2"/>
        <v>0</v>
      </c>
      <c r="G30" s="1094">
        <f t="shared" si="2"/>
        <v>0</v>
      </c>
      <c r="H30" s="1094">
        <f t="shared" si="2"/>
        <v>0</v>
      </c>
      <c r="I30" s="1094">
        <f t="shared" si="2"/>
        <v>0</v>
      </c>
      <c r="J30" s="1094">
        <f t="shared" si="2"/>
        <v>0</v>
      </c>
      <c r="K30" s="1094">
        <f t="shared" si="2"/>
        <v>0</v>
      </c>
      <c r="L30" s="1094">
        <f t="shared" si="2"/>
        <v>0</v>
      </c>
      <c r="M30" s="1094">
        <f t="shared" si="2"/>
        <v>0</v>
      </c>
      <c r="N30" s="1095" t="e">
        <f t="shared" si="3"/>
        <v>#DIV/0!</v>
      </c>
      <c r="O30" s="1095" t="e">
        <f t="shared" si="4"/>
        <v>#DIV/0!</v>
      </c>
      <c r="P30" s="1366">
        <f t="shared" si="5"/>
        <v>0</v>
      </c>
    </row>
    <row r="31" spans="1:16" x14ac:dyDescent="0.25">
      <c r="A31" s="1092" t="s">
        <v>29</v>
      </c>
      <c r="B31" s="1093">
        <v>4.7000000000000011</v>
      </c>
      <c r="C31" s="931">
        <f t="shared" si="0"/>
        <v>0</v>
      </c>
      <c r="D31" s="931">
        <f t="shared" si="0"/>
        <v>0</v>
      </c>
      <c r="E31" s="1093">
        <f t="shared" si="1"/>
        <v>1.6799700000000004</v>
      </c>
      <c r="F31" s="1094">
        <f t="shared" si="2"/>
        <v>0</v>
      </c>
      <c r="G31" s="1094">
        <f t="shared" si="2"/>
        <v>0</v>
      </c>
      <c r="H31" s="1094">
        <f t="shared" si="2"/>
        <v>0</v>
      </c>
      <c r="I31" s="1094">
        <f t="shared" si="2"/>
        <v>0</v>
      </c>
      <c r="J31" s="1094">
        <f t="shared" si="2"/>
        <v>0</v>
      </c>
      <c r="K31" s="1094">
        <f t="shared" si="2"/>
        <v>0</v>
      </c>
      <c r="L31" s="1094">
        <f t="shared" si="2"/>
        <v>0</v>
      </c>
      <c r="M31" s="1094">
        <f t="shared" si="2"/>
        <v>0</v>
      </c>
      <c r="N31" s="1095" t="e">
        <f t="shared" si="3"/>
        <v>#DIV/0!</v>
      </c>
      <c r="O31" s="1095" t="e">
        <f t="shared" si="4"/>
        <v>#DIV/0!</v>
      </c>
      <c r="P31" s="1366">
        <f t="shared" si="5"/>
        <v>0</v>
      </c>
    </row>
    <row r="32" spans="1:16" x14ac:dyDescent="0.25">
      <c r="A32" s="1092" t="s">
        <v>30</v>
      </c>
      <c r="B32" s="1093">
        <v>3.5999999999999996</v>
      </c>
      <c r="C32" s="931">
        <f t="shared" si="0"/>
        <v>0</v>
      </c>
      <c r="D32" s="931">
        <f t="shared" si="0"/>
        <v>0</v>
      </c>
      <c r="E32" s="1093">
        <f t="shared" si="1"/>
        <v>3.9499889999999991</v>
      </c>
      <c r="F32" s="1094">
        <f t="shared" si="2"/>
        <v>0</v>
      </c>
      <c r="G32" s="1094">
        <f t="shared" si="2"/>
        <v>0</v>
      </c>
      <c r="H32" s="1094">
        <f t="shared" si="2"/>
        <v>0</v>
      </c>
      <c r="I32" s="1094">
        <f t="shared" si="2"/>
        <v>0</v>
      </c>
      <c r="J32" s="1094">
        <f t="shared" si="2"/>
        <v>0</v>
      </c>
      <c r="K32" s="1094">
        <f t="shared" si="2"/>
        <v>0</v>
      </c>
      <c r="L32" s="1094">
        <f t="shared" si="2"/>
        <v>0</v>
      </c>
      <c r="M32" s="1094">
        <f t="shared" si="2"/>
        <v>0</v>
      </c>
      <c r="N32" s="1095" t="e">
        <f t="shared" si="3"/>
        <v>#DIV/0!</v>
      </c>
      <c r="O32" s="1095" t="e">
        <f t="shared" si="4"/>
        <v>#DIV/0!</v>
      </c>
      <c r="P32" s="1366">
        <f t="shared" si="5"/>
        <v>0</v>
      </c>
    </row>
    <row r="33" spans="1:17" x14ac:dyDescent="0.25">
      <c r="A33" s="1092" t="s">
        <v>31</v>
      </c>
      <c r="B33" s="1093">
        <v>2.7500000000000004</v>
      </c>
      <c r="C33" s="931">
        <f t="shared" si="0"/>
        <v>0</v>
      </c>
      <c r="D33" s="931">
        <f t="shared" si="0"/>
        <v>0</v>
      </c>
      <c r="E33" s="1093">
        <f t="shared" si="1"/>
        <v>7.1000100000000028</v>
      </c>
      <c r="F33" s="1094">
        <f t="shared" si="2"/>
        <v>0</v>
      </c>
      <c r="G33" s="1094">
        <f t="shared" si="2"/>
        <v>0</v>
      </c>
      <c r="H33" s="1094">
        <f t="shared" si="2"/>
        <v>0</v>
      </c>
      <c r="I33" s="1094">
        <f t="shared" si="2"/>
        <v>0</v>
      </c>
      <c r="J33" s="1094">
        <f t="shared" si="2"/>
        <v>0</v>
      </c>
      <c r="K33" s="1094">
        <f t="shared" si="2"/>
        <v>0</v>
      </c>
      <c r="L33" s="1094">
        <f t="shared" si="2"/>
        <v>0</v>
      </c>
      <c r="M33" s="1094">
        <f t="shared" si="2"/>
        <v>0</v>
      </c>
      <c r="N33" s="1095" t="e">
        <f t="shared" si="3"/>
        <v>#DIV/0!</v>
      </c>
      <c r="O33" s="1095" t="e">
        <f t="shared" si="4"/>
        <v>#DIV/0!</v>
      </c>
      <c r="P33" s="1366">
        <f t="shared" si="5"/>
        <v>0</v>
      </c>
    </row>
    <row r="34" spans="1:17" x14ac:dyDescent="0.25">
      <c r="A34" s="1092" t="s">
        <v>32</v>
      </c>
      <c r="B34" s="1093">
        <v>3.25</v>
      </c>
      <c r="C34" s="931">
        <f t="shared" si="0"/>
        <v>0</v>
      </c>
      <c r="D34" s="931">
        <f t="shared" si="0"/>
        <v>0</v>
      </c>
      <c r="E34" s="1093">
        <f t="shared" si="1"/>
        <v>10.139976000000001</v>
      </c>
      <c r="F34" s="1094">
        <f t="shared" si="2"/>
        <v>0</v>
      </c>
      <c r="G34" s="1094">
        <f t="shared" si="2"/>
        <v>0</v>
      </c>
      <c r="H34" s="1094">
        <f t="shared" si="2"/>
        <v>0</v>
      </c>
      <c r="I34" s="1094">
        <f t="shared" si="2"/>
        <v>0</v>
      </c>
      <c r="J34" s="1094">
        <f t="shared" si="2"/>
        <v>0</v>
      </c>
      <c r="K34" s="1094">
        <f t="shared" si="2"/>
        <v>0</v>
      </c>
      <c r="L34" s="1094">
        <f t="shared" si="2"/>
        <v>0</v>
      </c>
      <c r="M34" s="1094">
        <f t="shared" si="2"/>
        <v>0</v>
      </c>
      <c r="N34" s="1095" t="e">
        <f t="shared" si="3"/>
        <v>#DIV/0!</v>
      </c>
      <c r="O34" s="1095" t="e">
        <f t="shared" si="4"/>
        <v>#DIV/0!</v>
      </c>
      <c r="P34" s="1366">
        <f t="shared" si="5"/>
        <v>0</v>
      </c>
    </row>
    <row r="35" spans="1:17" x14ac:dyDescent="0.25">
      <c r="A35" s="1092" t="s">
        <v>33</v>
      </c>
      <c r="B35" s="1093">
        <v>3.55</v>
      </c>
      <c r="C35" s="931">
        <f t="shared" si="0"/>
        <v>0</v>
      </c>
      <c r="D35" s="931">
        <f t="shared" si="0"/>
        <v>0</v>
      </c>
      <c r="E35" s="1093">
        <f t="shared" si="1"/>
        <v>13.10004</v>
      </c>
      <c r="F35" s="1094">
        <f t="shared" si="2"/>
        <v>0</v>
      </c>
      <c r="G35" s="1094">
        <f t="shared" si="2"/>
        <v>0</v>
      </c>
      <c r="H35" s="1094">
        <f t="shared" si="2"/>
        <v>0</v>
      </c>
      <c r="I35" s="1094">
        <f t="shared" si="2"/>
        <v>0</v>
      </c>
      <c r="J35" s="1094">
        <f t="shared" si="2"/>
        <v>0</v>
      </c>
      <c r="K35" s="1094">
        <f t="shared" si="2"/>
        <v>0</v>
      </c>
      <c r="L35" s="1094">
        <f t="shared" si="2"/>
        <v>0</v>
      </c>
      <c r="M35" s="1094">
        <f t="shared" si="2"/>
        <v>0</v>
      </c>
      <c r="N35" s="1095" t="e">
        <f t="shared" si="3"/>
        <v>#DIV/0!</v>
      </c>
      <c r="O35" s="1095" t="e">
        <f t="shared" si="4"/>
        <v>#DIV/0!</v>
      </c>
      <c r="P35" s="1366">
        <f t="shared" si="5"/>
        <v>0</v>
      </c>
    </row>
    <row r="36" spans="1:17" x14ac:dyDescent="0.25">
      <c r="A36" s="1092" t="s">
        <v>8</v>
      </c>
      <c r="B36" s="1093">
        <v>3.3000000000000003</v>
      </c>
      <c r="C36" s="931">
        <f t="shared" si="0"/>
        <v>0</v>
      </c>
      <c r="D36" s="931">
        <f t="shared" si="0"/>
        <v>0</v>
      </c>
      <c r="E36" s="1093">
        <f t="shared" si="1"/>
        <v>14.340042000000004</v>
      </c>
      <c r="F36" s="1094">
        <f t="shared" si="2"/>
        <v>0</v>
      </c>
      <c r="G36" s="1094">
        <f t="shared" si="2"/>
        <v>0</v>
      </c>
      <c r="H36" s="1094">
        <f t="shared" si="2"/>
        <v>0</v>
      </c>
      <c r="I36" s="1094">
        <f t="shared" si="2"/>
        <v>0</v>
      </c>
      <c r="J36" s="1094">
        <f t="shared" si="2"/>
        <v>0</v>
      </c>
      <c r="K36" s="1094">
        <f t="shared" si="2"/>
        <v>0</v>
      </c>
      <c r="L36" s="1094">
        <f t="shared" si="2"/>
        <v>0</v>
      </c>
      <c r="M36" s="1094">
        <f t="shared" si="2"/>
        <v>0</v>
      </c>
      <c r="N36" s="1095" t="e">
        <f t="shared" si="3"/>
        <v>#DIV/0!</v>
      </c>
      <c r="O36" s="1095" t="e">
        <f t="shared" si="4"/>
        <v>#DIV/0!</v>
      </c>
      <c r="P36" s="1366">
        <f t="shared" si="5"/>
        <v>0</v>
      </c>
    </row>
    <row r="37" spans="1:17" ht="15.75" thickBot="1" x14ac:dyDescent="0.3">
      <c r="A37" s="1096" t="s">
        <v>9</v>
      </c>
      <c r="B37" s="1097">
        <v>3.21</v>
      </c>
      <c r="C37" s="934">
        <f t="shared" si="0"/>
        <v>0</v>
      </c>
      <c r="D37" s="934">
        <f t="shared" si="0"/>
        <v>0</v>
      </c>
      <c r="E37" s="1097">
        <f t="shared" si="1"/>
        <v>11.999976000000002</v>
      </c>
      <c r="F37" s="1098">
        <f t="shared" si="2"/>
        <v>0</v>
      </c>
      <c r="G37" s="1098">
        <f t="shared" si="2"/>
        <v>0</v>
      </c>
      <c r="H37" s="1098">
        <f t="shared" si="2"/>
        <v>0</v>
      </c>
      <c r="I37" s="1098">
        <f t="shared" si="2"/>
        <v>0</v>
      </c>
      <c r="J37" s="1098">
        <f t="shared" si="2"/>
        <v>0</v>
      </c>
      <c r="K37" s="1098">
        <f t="shared" si="2"/>
        <v>0</v>
      </c>
      <c r="L37" s="1098">
        <f t="shared" si="2"/>
        <v>0</v>
      </c>
      <c r="M37" s="1098">
        <f t="shared" si="2"/>
        <v>0</v>
      </c>
      <c r="N37" s="1099" t="e">
        <f t="shared" si="3"/>
        <v>#DIV/0!</v>
      </c>
      <c r="O37" s="1099" t="e">
        <f t="shared" si="4"/>
        <v>#DIV/0!</v>
      </c>
      <c r="P37" s="1367">
        <f t="shared" si="5"/>
        <v>0</v>
      </c>
    </row>
    <row r="38" spans="1:17" ht="16.5" thickTop="1" thickBot="1" x14ac:dyDescent="0.3">
      <c r="A38" s="1100" t="s">
        <v>5</v>
      </c>
      <c r="B38" s="1101">
        <f>SUM(B26:B37)</f>
        <v>46.26</v>
      </c>
      <c r="C38" s="1347">
        <f t="shared" si="0"/>
        <v>0</v>
      </c>
      <c r="D38" s="1347">
        <f t="shared" si="0"/>
        <v>0</v>
      </c>
      <c r="E38" s="1360">
        <f>SUM(E26:E37)</f>
        <v>79.910061000000013</v>
      </c>
      <c r="F38" s="1102">
        <f>SUM(F26:F37)</f>
        <v>0</v>
      </c>
      <c r="G38" s="1102">
        <f t="shared" ref="G38:M38" si="6">SUM(G26:G37)</f>
        <v>0</v>
      </c>
      <c r="H38" s="1102">
        <f t="shared" si="6"/>
        <v>0</v>
      </c>
      <c r="I38" s="1102">
        <f t="shared" si="6"/>
        <v>0</v>
      </c>
      <c r="J38" s="1102">
        <f t="shared" si="6"/>
        <v>0</v>
      </c>
      <c r="K38" s="1102">
        <f t="shared" si="6"/>
        <v>0</v>
      </c>
      <c r="L38" s="1102">
        <f t="shared" si="6"/>
        <v>0</v>
      </c>
      <c r="M38" s="1102">
        <f t="shared" si="6"/>
        <v>0</v>
      </c>
      <c r="N38" s="1115" t="e">
        <f>J38/D38</f>
        <v>#DIV/0!</v>
      </c>
      <c r="O38" s="1115" t="e">
        <f>J38/I38</f>
        <v>#DIV/0!</v>
      </c>
      <c r="P38" s="1115" t="e">
        <f>M38/K38</f>
        <v>#DIV/0!</v>
      </c>
    </row>
    <row r="39" spans="1:17" x14ac:dyDescent="0.25">
      <c r="A39" s="1080" t="s">
        <v>939</v>
      </c>
      <c r="C39" s="1103"/>
      <c r="D39" s="1103"/>
      <c r="E39" s="1103"/>
      <c r="F39" s="1103"/>
      <c r="G39" s="1103"/>
      <c r="H39" s="1103"/>
      <c r="I39" s="1104"/>
      <c r="J39" s="1105"/>
      <c r="K39" s="1103"/>
      <c r="L39" s="1103"/>
      <c r="M39" s="1103"/>
      <c r="N39" s="1106"/>
      <c r="O39" s="1107"/>
    </row>
    <row r="41" spans="1:17" x14ac:dyDescent="0.25">
      <c r="A41" s="1108"/>
      <c r="B41" s="1108"/>
      <c r="C41" s="1108"/>
      <c r="D41" s="1108"/>
      <c r="E41" s="1108"/>
      <c r="F41" s="1108"/>
      <c r="G41" s="1108"/>
      <c r="H41" s="1108"/>
      <c r="I41" s="1108"/>
      <c r="J41" s="1108"/>
      <c r="K41" s="1108"/>
      <c r="L41" s="1108"/>
      <c r="M41" s="1108"/>
      <c r="N41" s="1108"/>
      <c r="O41" s="1108"/>
      <c r="P41" s="1108"/>
      <c r="Q41" s="1108"/>
    </row>
    <row r="42" spans="1:17" ht="18.75" x14ac:dyDescent="0.3">
      <c r="A42" s="1083" t="str">
        <f>'1. Building Information'!B55</f>
        <v>SITE 1: Project Name -- Project Address</v>
      </c>
      <c r="B42" s="1084"/>
      <c r="C42" s="1084"/>
      <c r="D42" s="1084"/>
      <c r="E42" s="1084"/>
      <c r="F42" s="1084"/>
      <c r="G42" s="1084"/>
      <c r="H42" s="1084"/>
      <c r="I42" s="1084"/>
      <c r="J42" s="1084"/>
      <c r="K42" s="1084"/>
      <c r="L42" s="1084"/>
      <c r="M42" s="1084"/>
      <c r="N42" s="1084"/>
      <c r="O42" s="1084"/>
      <c r="P42" s="1084"/>
      <c r="Q42" s="1084"/>
    </row>
    <row r="43" spans="1:17" x14ac:dyDescent="0.25">
      <c r="K43" s="477"/>
      <c r="O43" s="1080"/>
      <c r="P43" s="88"/>
      <c r="Q43" s="88"/>
    </row>
    <row r="44" spans="1:17" x14ac:dyDescent="0.25">
      <c r="A44" s="1085" t="s">
        <v>943</v>
      </c>
      <c r="B44" s="1368">
        <f>'5. Outdoor Non-Potable Supply'!C20</f>
        <v>0</v>
      </c>
      <c r="K44" s="477"/>
      <c r="O44" s="1080"/>
      <c r="P44" s="88"/>
      <c r="Q44" s="88"/>
    </row>
    <row r="45" spans="1:17" ht="17.25" x14ac:dyDescent="0.25">
      <c r="A45" s="1085" t="s">
        <v>263</v>
      </c>
      <c r="B45" s="1086">
        <f>'5. Outdoor Non-Potable Supply'!C20</f>
        <v>0</v>
      </c>
      <c r="G45" s="1087" t="s">
        <v>626</v>
      </c>
      <c r="H45" s="1080" t="s">
        <v>627</v>
      </c>
    </row>
    <row r="46" spans="1:17" x14ac:dyDescent="0.25">
      <c r="A46" s="1085" t="s">
        <v>105</v>
      </c>
      <c r="B46" s="1088">
        <f>'5. Outdoor Non-Potable Supply'!C21</f>
        <v>0</v>
      </c>
      <c r="G46" s="1087" t="s">
        <v>629</v>
      </c>
      <c r="H46" s="1080" t="s">
        <v>630</v>
      </c>
    </row>
    <row r="47" spans="1:17" x14ac:dyDescent="0.25">
      <c r="A47" s="1085" t="s">
        <v>259</v>
      </c>
      <c r="B47" s="1086">
        <f>'7. Project Definition'!D131</f>
        <v>0</v>
      </c>
      <c r="C47" s="89" t="str">
        <f>'7. Project Definition'!C131</f>
        <v>Yes</v>
      </c>
      <c r="G47" s="1087" t="s">
        <v>628</v>
      </c>
      <c r="H47" s="1080" t="s">
        <v>631</v>
      </c>
    </row>
    <row r="48" spans="1:17" x14ac:dyDescent="0.25">
      <c r="A48" s="1085" t="s">
        <v>821</v>
      </c>
      <c r="B48" s="1109">
        <f>'4. Outdoor Water Demand'!C36</f>
        <v>0</v>
      </c>
      <c r="G48" s="1087" t="s">
        <v>632</v>
      </c>
      <c r="H48" s="1080" t="s">
        <v>633</v>
      </c>
    </row>
    <row r="49" spans="1:16" x14ac:dyDescent="0.25">
      <c r="A49" s="1085" t="s">
        <v>35</v>
      </c>
      <c r="B49" s="1109">
        <f>'4. Outdoor Water Demand'!C37</f>
        <v>0.9</v>
      </c>
      <c r="G49" s="1087" t="s">
        <v>637</v>
      </c>
      <c r="H49" s="1080" t="s">
        <v>638</v>
      </c>
    </row>
    <row r="50" spans="1:16" ht="17.25" x14ac:dyDescent="0.25">
      <c r="A50" s="1085" t="s">
        <v>822</v>
      </c>
      <c r="B50" s="1110">
        <f>'4. Outdoor Water Demand'!C35</f>
        <v>0</v>
      </c>
      <c r="G50" s="1087" t="s">
        <v>635</v>
      </c>
      <c r="H50" s="1080" t="s">
        <v>636</v>
      </c>
    </row>
    <row r="51" spans="1:16" x14ac:dyDescent="0.25">
      <c r="A51" s="1363" t="s">
        <v>843</v>
      </c>
      <c r="B51" s="1364">
        <f>((0.25/12)*B45)*7.4805</f>
        <v>0</v>
      </c>
      <c r="C51" s="1080" t="str">
        <f>IF(AND(C47="Yes",B47&lt;B51),"Undersized",IF(AND(C47="Yes",B47&gt;=B51),"Minimum Volume Guidelines Met", IF(C47="No","N/A","")))</f>
        <v>Minimum Volume Guidelines Met</v>
      </c>
      <c r="G51" s="1087" t="s">
        <v>634</v>
      </c>
      <c r="H51" s="1080" t="s">
        <v>639</v>
      </c>
    </row>
    <row r="52" spans="1:16" x14ac:dyDescent="0.25">
      <c r="I52" s="477"/>
    </row>
    <row r="53" spans="1:16" x14ac:dyDescent="0.25">
      <c r="C53" s="477"/>
      <c r="D53" s="477"/>
      <c r="E53" s="477"/>
      <c r="F53" s="477"/>
      <c r="G53" s="477"/>
      <c r="H53" s="477"/>
      <c r="I53" s="477"/>
      <c r="J53" s="477"/>
      <c r="K53" s="477"/>
    </row>
    <row r="54" spans="1:16" ht="15" customHeight="1" x14ac:dyDescent="0.25">
      <c r="C54" s="2145" t="s">
        <v>937</v>
      </c>
      <c r="D54" s="2145"/>
      <c r="E54" s="2145"/>
      <c r="F54" s="2145"/>
      <c r="G54" s="2145"/>
      <c r="H54" s="2145"/>
      <c r="I54" s="2145"/>
      <c r="J54" s="2145"/>
      <c r="K54" s="2145"/>
      <c r="L54" s="2145"/>
      <c r="M54" s="2145"/>
      <c r="N54" s="2145"/>
      <c r="O54" s="2145"/>
    </row>
    <row r="55" spans="1:16" ht="15" customHeight="1" x14ac:dyDescent="0.25">
      <c r="A55" s="2153" t="s">
        <v>261</v>
      </c>
      <c r="B55" s="2153"/>
      <c r="C55" s="2150" t="s">
        <v>826</v>
      </c>
      <c r="D55" s="2150"/>
      <c r="E55" s="2150" t="s">
        <v>824</v>
      </c>
      <c r="F55" s="2150"/>
      <c r="G55" s="2150" t="s">
        <v>262</v>
      </c>
      <c r="H55" s="2150"/>
      <c r="I55" s="2150"/>
      <c r="J55" s="2150" t="s">
        <v>827</v>
      </c>
      <c r="K55" s="2150"/>
      <c r="L55" s="2150"/>
      <c r="M55" s="2150"/>
      <c r="N55" s="2150"/>
      <c r="O55" s="2150"/>
    </row>
    <row r="56" spans="1:16" ht="29.25" customHeight="1" x14ac:dyDescent="0.25">
      <c r="A56" s="2146" t="s">
        <v>22</v>
      </c>
      <c r="B56" s="2146" t="s">
        <v>938</v>
      </c>
      <c r="C56" s="2146" t="s">
        <v>828</v>
      </c>
      <c r="D56" s="2154" t="s">
        <v>829</v>
      </c>
      <c r="E56" s="2146" t="s">
        <v>940</v>
      </c>
      <c r="F56" s="2146" t="s">
        <v>830</v>
      </c>
      <c r="G56" s="2146" t="s">
        <v>831</v>
      </c>
      <c r="H56" s="2146" t="s">
        <v>832</v>
      </c>
      <c r="I56" s="2146" t="s">
        <v>833</v>
      </c>
      <c r="J56" s="2146" t="s">
        <v>834</v>
      </c>
      <c r="K56" s="2146" t="s">
        <v>835</v>
      </c>
      <c r="L56" s="2146" t="s">
        <v>823</v>
      </c>
      <c r="M56" s="2146" t="s">
        <v>836</v>
      </c>
      <c r="N56" s="2148" t="s">
        <v>837</v>
      </c>
      <c r="O56" s="2148" t="s">
        <v>838</v>
      </c>
      <c r="P56" s="2151" t="s">
        <v>942</v>
      </c>
    </row>
    <row r="57" spans="1:16" ht="41.25" customHeight="1" x14ac:dyDescent="0.25">
      <c r="A57" s="2147"/>
      <c r="B57" s="2147"/>
      <c r="C57" s="2156"/>
      <c r="D57" s="2155"/>
      <c r="E57" s="2147"/>
      <c r="F57" s="2147"/>
      <c r="G57" s="2147"/>
      <c r="H57" s="2147"/>
      <c r="I57" s="2147"/>
      <c r="J57" s="2147"/>
      <c r="K57" s="2147"/>
      <c r="L57" s="2147"/>
      <c r="M57" s="2147"/>
      <c r="N57" s="2149"/>
      <c r="O57" s="2149"/>
      <c r="P57" s="2152"/>
    </row>
    <row r="58" spans="1:16" x14ac:dyDescent="0.25">
      <c r="A58" s="1092" t="s">
        <v>0</v>
      </c>
      <c r="B58" s="1140">
        <v>6.74</v>
      </c>
      <c r="C58" s="1142">
        <f>$B$45*$B$46*(B58/12)*7.48</f>
        <v>0</v>
      </c>
      <c r="D58" s="1142">
        <f>C58</f>
        <v>0</v>
      </c>
      <c r="E58" s="1093">
        <v>2.7099900000000012</v>
      </c>
      <c r="F58" s="1362">
        <f>E58*$B$48</f>
        <v>0</v>
      </c>
      <c r="G58" s="1142">
        <f>(IF((F58*'5. Outdoor Non-Potable Supply'!D37)-B58&gt;0,((F58*'5. Outdoor Non-Potable Supply'!D37)-B58)/$B$49,0)/12*7.48)*$B$50</f>
        <v>0</v>
      </c>
      <c r="H58" s="931">
        <f>'7. Project Definition'!$D$43*('5. Outdoor Non-Potable Supply'!D37/365)</f>
        <v>0</v>
      </c>
      <c r="I58" s="1142">
        <f>SUM(G58:H58)</f>
        <v>0</v>
      </c>
      <c r="J58" s="1142">
        <f>IF(OR($B$47=0,$B$47&lt;$B$51),0,IF(I58&gt;D58,D58, L58-0+I58))</f>
        <v>0</v>
      </c>
      <c r="K58" s="1142">
        <f>IF(D58+0&gt;I58,I58, D58+0)</f>
        <v>0</v>
      </c>
      <c r="L58" s="1142">
        <f>IF(P58&lt;0, 0, IF(P58&gt;$B$47, $B$47, P58))</f>
        <v>0</v>
      </c>
      <c r="M58" s="1142">
        <f>IF(C58&gt;I58, C58-I58-0,0)</f>
        <v>0</v>
      </c>
      <c r="N58" s="1095" t="e">
        <f>J58/D58</f>
        <v>#DIV/0!</v>
      </c>
      <c r="O58" s="1095" t="e">
        <f>K58/I58</f>
        <v>#DIV/0!</v>
      </c>
      <c r="P58" s="1365">
        <f>0+D58-I58</f>
        <v>0</v>
      </c>
    </row>
    <row r="59" spans="1:16" x14ac:dyDescent="0.25">
      <c r="A59" s="1092" t="s">
        <v>2</v>
      </c>
      <c r="B59" s="1140">
        <v>3.52</v>
      </c>
      <c r="C59" s="931">
        <f t="shared" ref="C59:C69" si="7">$B$45*$B$46*(B59/12)*7.48</f>
        <v>0</v>
      </c>
      <c r="D59" s="931">
        <f t="shared" ref="D59:D69" si="8">C59</f>
        <v>0</v>
      </c>
      <c r="E59" s="1093">
        <v>1.673349</v>
      </c>
      <c r="F59" s="1094">
        <f t="shared" ref="F59:F69" si="9">E59*$B$48</f>
        <v>0</v>
      </c>
      <c r="G59" s="931">
        <f>(IF((F59*'5. Outdoor Non-Potable Supply'!D38)-B59&gt;0,((F59*'5. Outdoor Non-Potable Supply'!D38)-B59)/$B$49,0)/12*7.48)*$B$50</f>
        <v>0</v>
      </c>
      <c r="H59" s="931">
        <f>'7. Project Definition'!$D$43*('5. Outdoor Non-Potable Supply'!D38/365)</f>
        <v>0</v>
      </c>
      <c r="I59" s="931">
        <f t="shared" ref="I59:I69" si="10">SUM(G59:H59)</f>
        <v>0</v>
      </c>
      <c r="J59" s="931">
        <f t="shared" ref="J59:J69" si="11">IF(OR($B$47=0,$B$47&lt;$B$51),0,IF(I59&gt;D59,D59, L59-0+I59))</f>
        <v>0</v>
      </c>
      <c r="K59" s="931">
        <f t="shared" ref="K59:K69" si="12">IF(D59+0&gt;I59,I59, D59+0)</f>
        <v>0</v>
      </c>
      <c r="L59" s="931">
        <f t="shared" ref="L59:L69" si="13">IF(P59&lt;0, 0, IF(P59&gt;$B$47, $B$47, P59))</f>
        <v>0</v>
      </c>
      <c r="M59" s="931">
        <f t="shared" ref="M59:M69" si="14">IF(C59&gt;I59, C59-I59-0,0)</f>
        <v>0</v>
      </c>
      <c r="N59" s="1095" t="e">
        <f t="shared" ref="N59:N70" si="15">J59/D59</f>
        <v>#DIV/0!</v>
      </c>
      <c r="O59" s="1095" t="e">
        <f t="shared" ref="O59:O70" si="16">K59/I59</f>
        <v>#DIV/0!</v>
      </c>
      <c r="P59" s="1366">
        <f t="shared" ref="P59:P69" si="17">0+D59-I59</f>
        <v>0</v>
      </c>
    </row>
    <row r="60" spans="1:16" x14ac:dyDescent="0.25">
      <c r="A60" s="1092" t="s">
        <v>3</v>
      </c>
      <c r="B60" s="1140">
        <v>3.3400000000000003</v>
      </c>
      <c r="C60" s="931">
        <f t="shared" si="7"/>
        <v>0</v>
      </c>
      <c r="D60" s="931">
        <f t="shared" si="8"/>
        <v>0</v>
      </c>
      <c r="E60" s="1093">
        <v>0.61668000000000023</v>
      </c>
      <c r="F60" s="1094">
        <f t="shared" si="9"/>
        <v>0</v>
      </c>
      <c r="G60" s="931">
        <f>(IF((F60*'5. Outdoor Non-Potable Supply'!D39)-B60&gt;0,((F60*'5. Outdoor Non-Potable Supply'!D39)-B60)/$B$49,0)/12*7.48)*$B$50</f>
        <v>0</v>
      </c>
      <c r="H60" s="931">
        <f>'7. Project Definition'!$D$43*('5. Outdoor Non-Potable Supply'!D39/365)</f>
        <v>0</v>
      </c>
      <c r="I60" s="931">
        <f t="shared" si="10"/>
        <v>0</v>
      </c>
      <c r="J60" s="931">
        <f t="shared" si="11"/>
        <v>0</v>
      </c>
      <c r="K60" s="931">
        <f t="shared" si="12"/>
        <v>0</v>
      </c>
      <c r="L60" s="931">
        <f t="shared" si="13"/>
        <v>0</v>
      </c>
      <c r="M60" s="931">
        <f t="shared" si="14"/>
        <v>0</v>
      </c>
      <c r="N60" s="1095" t="e">
        <f t="shared" si="15"/>
        <v>#DIV/0!</v>
      </c>
      <c r="O60" s="1095" t="e">
        <f t="shared" si="16"/>
        <v>#DIV/0!</v>
      </c>
      <c r="P60" s="1366">
        <f t="shared" si="17"/>
        <v>0</v>
      </c>
    </row>
    <row r="61" spans="1:16" x14ac:dyDescent="0.25">
      <c r="A61" s="1092" t="s">
        <v>4</v>
      </c>
      <c r="B61" s="1140">
        <v>5.969999999999998</v>
      </c>
      <c r="C61" s="931">
        <f t="shared" si="7"/>
        <v>0</v>
      </c>
      <c r="D61" s="931">
        <f t="shared" si="8"/>
        <v>0</v>
      </c>
      <c r="E61" s="1093">
        <v>0.36332000000000014</v>
      </c>
      <c r="F61" s="1094">
        <f t="shared" si="9"/>
        <v>0</v>
      </c>
      <c r="G61" s="931">
        <f>(IF((F61*'5. Outdoor Non-Potable Supply'!D40)-B61&gt;0,((F61*'5. Outdoor Non-Potable Supply'!D40)-B61)/$B$49,0)/12*7.48)*$B$50</f>
        <v>0</v>
      </c>
      <c r="H61" s="931">
        <f>'7. Project Definition'!$D$43*('5. Outdoor Non-Potable Supply'!D40/365)</f>
        <v>0</v>
      </c>
      <c r="I61" s="931">
        <f t="shared" si="10"/>
        <v>0</v>
      </c>
      <c r="J61" s="931">
        <f t="shared" si="11"/>
        <v>0</v>
      </c>
      <c r="K61" s="931">
        <f t="shared" si="12"/>
        <v>0</v>
      </c>
      <c r="L61" s="931">
        <f t="shared" si="13"/>
        <v>0</v>
      </c>
      <c r="M61" s="931">
        <f t="shared" si="14"/>
        <v>0</v>
      </c>
      <c r="N61" s="1095" t="e">
        <f t="shared" si="15"/>
        <v>#DIV/0!</v>
      </c>
      <c r="O61" s="1095" t="e">
        <f t="shared" si="16"/>
        <v>#DIV/0!</v>
      </c>
      <c r="P61" s="1366">
        <f t="shared" si="17"/>
        <v>0</v>
      </c>
    </row>
    <row r="62" spans="1:16" x14ac:dyDescent="0.25">
      <c r="A62" s="1092" t="s">
        <v>28</v>
      </c>
      <c r="B62" s="1140">
        <v>2.33</v>
      </c>
      <c r="C62" s="931">
        <f t="shared" si="7"/>
        <v>0</v>
      </c>
      <c r="D62" s="931">
        <f t="shared" si="8"/>
        <v>0</v>
      </c>
      <c r="E62" s="1093">
        <v>0.50334699999999999</v>
      </c>
      <c r="F62" s="1094">
        <f t="shared" si="9"/>
        <v>0</v>
      </c>
      <c r="G62" s="931">
        <f>(IF((F62*'5. Outdoor Non-Potable Supply'!D29)-B62&gt;0,((F62*'5. Outdoor Non-Potable Supply'!D29)-B62)/$B$49,0)/12*7.48)*$B$50</f>
        <v>0</v>
      </c>
      <c r="H62" s="931">
        <f>'7. Project Definition'!$D$43*('5. Outdoor Non-Potable Supply'!D29/365)</f>
        <v>0</v>
      </c>
      <c r="I62" s="931">
        <f t="shared" si="10"/>
        <v>0</v>
      </c>
      <c r="J62" s="931">
        <f t="shared" si="11"/>
        <v>0</v>
      </c>
      <c r="K62" s="931">
        <f t="shared" si="12"/>
        <v>0</v>
      </c>
      <c r="L62" s="931">
        <f t="shared" si="13"/>
        <v>0</v>
      </c>
      <c r="M62" s="931">
        <f t="shared" si="14"/>
        <v>0</v>
      </c>
      <c r="N62" s="1095" t="e">
        <f t="shared" si="15"/>
        <v>#DIV/0!</v>
      </c>
      <c r="O62" s="1095" t="e">
        <f t="shared" si="16"/>
        <v>#DIV/0!</v>
      </c>
      <c r="P62" s="1366">
        <f t="shared" si="17"/>
        <v>0</v>
      </c>
    </row>
    <row r="63" spans="1:16" x14ac:dyDescent="0.25">
      <c r="A63" s="1092" t="s">
        <v>29</v>
      </c>
      <c r="B63" s="1140">
        <v>4.7000000000000011</v>
      </c>
      <c r="C63" s="931">
        <f t="shared" si="7"/>
        <v>0</v>
      </c>
      <c r="D63" s="931">
        <f t="shared" si="8"/>
        <v>0</v>
      </c>
      <c r="E63" s="1093">
        <v>0.5599900000000001</v>
      </c>
      <c r="F63" s="1094">
        <f t="shared" si="9"/>
        <v>0</v>
      </c>
      <c r="G63" s="931">
        <f>(IF((F63*'5. Outdoor Non-Potable Supply'!D30)-B63&gt;0,((F63*'5. Outdoor Non-Potable Supply'!D30)-B63)/$B$49,0)/12*7.48)*$B$50</f>
        <v>0</v>
      </c>
      <c r="H63" s="931">
        <f>'7. Project Definition'!$D$43*('5. Outdoor Non-Potable Supply'!D30/365)</f>
        <v>0</v>
      </c>
      <c r="I63" s="931">
        <f t="shared" si="10"/>
        <v>0</v>
      </c>
      <c r="J63" s="931">
        <f t="shared" si="11"/>
        <v>0</v>
      </c>
      <c r="K63" s="931">
        <f t="shared" si="12"/>
        <v>0</v>
      </c>
      <c r="L63" s="931">
        <f t="shared" si="13"/>
        <v>0</v>
      </c>
      <c r="M63" s="931">
        <f t="shared" si="14"/>
        <v>0</v>
      </c>
      <c r="N63" s="1095" t="e">
        <f t="shared" si="15"/>
        <v>#DIV/0!</v>
      </c>
      <c r="O63" s="1095" t="e">
        <f t="shared" si="16"/>
        <v>#DIV/0!</v>
      </c>
      <c r="P63" s="1366">
        <f t="shared" si="17"/>
        <v>0</v>
      </c>
    </row>
    <row r="64" spans="1:16" x14ac:dyDescent="0.25">
      <c r="A64" s="1092" t="s">
        <v>30</v>
      </c>
      <c r="B64" s="1140">
        <v>3.5999999999999996</v>
      </c>
      <c r="C64" s="931">
        <f t="shared" si="7"/>
        <v>0</v>
      </c>
      <c r="D64" s="931">
        <f t="shared" si="8"/>
        <v>0</v>
      </c>
      <c r="E64" s="1093">
        <v>1.3166629999999997</v>
      </c>
      <c r="F64" s="1094">
        <f t="shared" si="9"/>
        <v>0</v>
      </c>
      <c r="G64" s="931">
        <f>(IF((F64*'5. Outdoor Non-Potable Supply'!D31)-B64&gt;0,((F64*'5. Outdoor Non-Potable Supply'!D31)-B64)/$B$49,0)/12*7.48)*$B$50</f>
        <v>0</v>
      </c>
      <c r="H64" s="931">
        <f>'7. Project Definition'!$D$43*('5. Outdoor Non-Potable Supply'!D31/365)</f>
        <v>0</v>
      </c>
      <c r="I64" s="931">
        <f t="shared" si="10"/>
        <v>0</v>
      </c>
      <c r="J64" s="931">
        <f t="shared" si="11"/>
        <v>0</v>
      </c>
      <c r="K64" s="931">
        <f t="shared" si="12"/>
        <v>0</v>
      </c>
      <c r="L64" s="931">
        <f t="shared" si="13"/>
        <v>0</v>
      </c>
      <c r="M64" s="931">
        <f t="shared" si="14"/>
        <v>0</v>
      </c>
      <c r="N64" s="1095" t="e">
        <f t="shared" si="15"/>
        <v>#DIV/0!</v>
      </c>
      <c r="O64" s="1095" t="e">
        <f t="shared" si="16"/>
        <v>#DIV/0!</v>
      </c>
      <c r="P64" s="1366">
        <f t="shared" si="17"/>
        <v>0</v>
      </c>
    </row>
    <row r="65" spans="1:17" x14ac:dyDescent="0.25">
      <c r="A65" s="1092" t="s">
        <v>31</v>
      </c>
      <c r="B65" s="1140">
        <v>2.7500000000000004</v>
      </c>
      <c r="C65" s="931">
        <f t="shared" si="7"/>
        <v>0</v>
      </c>
      <c r="D65" s="931">
        <f t="shared" si="8"/>
        <v>0</v>
      </c>
      <c r="E65" s="1093">
        <v>2.3666700000000009</v>
      </c>
      <c r="F65" s="1094">
        <f t="shared" si="9"/>
        <v>0</v>
      </c>
      <c r="G65" s="931">
        <f>(IF((F65*'5. Outdoor Non-Potable Supply'!D32)-B65&gt;0,((F65*'5. Outdoor Non-Potable Supply'!D32)-B65)/$B$49,0)/12*7.48)*$B$50</f>
        <v>0</v>
      </c>
      <c r="H65" s="931">
        <f>'7. Project Definition'!$D$43*('5. Outdoor Non-Potable Supply'!D32/365)</f>
        <v>0</v>
      </c>
      <c r="I65" s="931">
        <f t="shared" si="10"/>
        <v>0</v>
      </c>
      <c r="J65" s="931">
        <f t="shared" si="11"/>
        <v>0</v>
      </c>
      <c r="K65" s="931">
        <f t="shared" si="12"/>
        <v>0</v>
      </c>
      <c r="L65" s="931">
        <f t="shared" si="13"/>
        <v>0</v>
      </c>
      <c r="M65" s="931">
        <f t="shared" si="14"/>
        <v>0</v>
      </c>
      <c r="N65" s="1095" t="e">
        <f t="shared" si="15"/>
        <v>#DIV/0!</v>
      </c>
      <c r="O65" s="1095" t="e">
        <f t="shared" si="16"/>
        <v>#DIV/0!</v>
      </c>
      <c r="P65" s="1366">
        <f t="shared" si="17"/>
        <v>0</v>
      </c>
    </row>
    <row r="66" spans="1:17" x14ac:dyDescent="0.25">
      <c r="A66" s="1092" t="s">
        <v>32</v>
      </c>
      <c r="B66" s="1140">
        <v>3.25</v>
      </c>
      <c r="C66" s="931">
        <f t="shared" si="7"/>
        <v>0</v>
      </c>
      <c r="D66" s="931">
        <f t="shared" si="8"/>
        <v>0</v>
      </c>
      <c r="E66" s="1093">
        <v>3.3799920000000001</v>
      </c>
      <c r="F66" s="1094">
        <f t="shared" si="9"/>
        <v>0</v>
      </c>
      <c r="G66" s="931">
        <f>(IF((F66*'5. Outdoor Non-Potable Supply'!D33)-B66&gt;0,((F66*'5. Outdoor Non-Potable Supply'!D33)-B66)/$B$49,0)/12*7.48)*$B$50</f>
        <v>0</v>
      </c>
      <c r="H66" s="931">
        <f>'7. Project Definition'!$D$43*('5. Outdoor Non-Potable Supply'!D33/365)</f>
        <v>0</v>
      </c>
      <c r="I66" s="931">
        <f t="shared" si="10"/>
        <v>0</v>
      </c>
      <c r="J66" s="931">
        <f t="shared" si="11"/>
        <v>0</v>
      </c>
      <c r="K66" s="931">
        <f t="shared" si="12"/>
        <v>0</v>
      </c>
      <c r="L66" s="931">
        <f t="shared" si="13"/>
        <v>0</v>
      </c>
      <c r="M66" s="931">
        <f t="shared" si="14"/>
        <v>0</v>
      </c>
      <c r="N66" s="1095" t="e">
        <f t="shared" si="15"/>
        <v>#DIV/0!</v>
      </c>
      <c r="O66" s="1095" t="e">
        <f t="shared" si="16"/>
        <v>#DIV/0!</v>
      </c>
      <c r="P66" s="1366">
        <f t="shared" si="17"/>
        <v>0</v>
      </c>
    </row>
    <row r="67" spans="1:17" x14ac:dyDescent="0.25">
      <c r="A67" s="1092" t="s">
        <v>33</v>
      </c>
      <c r="B67" s="1140">
        <v>3.55</v>
      </c>
      <c r="C67" s="931">
        <f t="shared" si="7"/>
        <v>0</v>
      </c>
      <c r="D67" s="931">
        <f t="shared" si="8"/>
        <v>0</v>
      </c>
      <c r="E67" s="1093">
        <v>4.3666799999999997</v>
      </c>
      <c r="F67" s="1094">
        <f t="shared" si="9"/>
        <v>0</v>
      </c>
      <c r="G67" s="931">
        <f>(IF((F67*'5. Outdoor Non-Potable Supply'!D34)-B67&gt;0,((F67*'5. Outdoor Non-Potable Supply'!D34)-B67)/$B$49,0)/12*7.48)*$B$50</f>
        <v>0</v>
      </c>
      <c r="H67" s="931">
        <f>'7. Project Definition'!$D$43*('5. Outdoor Non-Potable Supply'!D34/365)</f>
        <v>0</v>
      </c>
      <c r="I67" s="931">
        <f t="shared" si="10"/>
        <v>0</v>
      </c>
      <c r="J67" s="931">
        <f t="shared" si="11"/>
        <v>0</v>
      </c>
      <c r="K67" s="931">
        <f t="shared" si="12"/>
        <v>0</v>
      </c>
      <c r="L67" s="931">
        <f t="shared" si="13"/>
        <v>0</v>
      </c>
      <c r="M67" s="931">
        <f t="shared" si="14"/>
        <v>0</v>
      </c>
      <c r="N67" s="1095" t="e">
        <f t="shared" si="15"/>
        <v>#DIV/0!</v>
      </c>
      <c r="O67" s="1095" t="e">
        <f t="shared" si="16"/>
        <v>#DIV/0!</v>
      </c>
      <c r="P67" s="1366">
        <f t="shared" si="17"/>
        <v>0</v>
      </c>
    </row>
    <row r="68" spans="1:17" x14ac:dyDescent="0.25">
      <c r="A68" s="1092" t="s">
        <v>8</v>
      </c>
      <c r="B68" s="1140">
        <v>3.3000000000000003</v>
      </c>
      <c r="C68" s="931">
        <f t="shared" si="7"/>
        <v>0</v>
      </c>
      <c r="D68" s="931">
        <f t="shared" si="8"/>
        <v>0</v>
      </c>
      <c r="E68" s="1140">
        <v>4.7800140000000013</v>
      </c>
      <c r="F68" s="1094">
        <f t="shared" si="9"/>
        <v>0</v>
      </c>
      <c r="G68" s="931">
        <f>(IF((F68*'5. Outdoor Non-Potable Supply'!D35)-B68&gt;0,((F68*'5. Outdoor Non-Potable Supply'!D35)-B68)/$B$49,0)/12*7.48)*$B$50</f>
        <v>0</v>
      </c>
      <c r="H68" s="931">
        <f>'7. Project Definition'!$D$43*('5. Outdoor Non-Potable Supply'!D35/365)</f>
        <v>0</v>
      </c>
      <c r="I68" s="931">
        <f t="shared" si="10"/>
        <v>0</v>
      </c>
      <c r="J68" s="931">
        <f t="shared" si="11"/>
        <v>0</v>
      </c>
      <c r="K68" s="931">
        <f t="shared" si="12"/>
        <v>0</v>
      </c>
      <c r="L68" s="931">
        <f t="shared" si="13"/>
        <v>0</v>
      </c>
      <c r="M68" s="931">
        <f t="shared" si="14"/>
        <v>0</v>
      </c>
      <c r="N68" s="1095" t="e">
        <f t="shared" si="15"/>
        <v>#DIV/0!</v>
      </c>
      <c r="O68" s="1095" t="e">
        <f t="shared" si="16"/>
        <v>#DIV/0!</v>
      </c>
      <c r="P68" s="1366">
        <f t="shared" si="17"/>
        <v>0</v>
      </c>
    </row>
    <row r="69" spans="1:17" ht="15.75" thickBot="1" x14ac:dyDescent="0.3">
      <c r="A69" s="1096" t="s">
        <v>9</v>
      </c>
      <c r="B69" s="1141">
        <v>3.21</v>
      </c>
      <c r="C69" s="934">
        <f t="shared" si="7"/>
        <v>0</v>
      </c>
      <c r="D69" s="934">
        <f t="shared" si="8"/>
        <v>0</v>
      </c>
      <c r="E69" s="1097">
        <v>3.9999920000000007</v>
      </c>
      <c r="F69" s="1098">
        <f t="shared" si="9"/>
        <v>0</v>
      </c>
      <c r="G69" s="934">
        <f>(IF((F69*'5. Outdoor Non-Potable Supply'!D36)-B69&gt;0,((F69*'5. Outdoor Non-Potable Supply'!D36)-B69)/$B$49,0)/12*7.48)*$B$50</f>
        <v>0</v>
      </c>
      <c r="H69" s="934">
        <f>'7. Project Definition'!$D$43*('5. Outdoor Non-Potable Supply'!D36/365)</f>
        <v>0</v>
      </c>
      <c r="I69" s="934">
        <f t="shared" si="10"/>
        <v>0</v>
      </c>
      <c r="J69" s="934">
        <f t="shared" si="11"/>
        <v>0</v>
      </c>
      <c r="K69" s="934">
        <f t="shared" si="12"/>
        <v>0</v>
      </c>
      <c r="L69" s="934">
        <f t="shared" si="13"/>
        <v>0</v>
      </c>
      <c r="M69" s="934">
        <f t="shared" si="14"/>
        <v>0</v>
      </c>
      <c r="N69" s="1099" t="e">
        <f t="shared" si="15"/>
        <v>#DIV/0!</v>
      </c>
      <c r="O69" s="1099" t="e">
        <f t="shared" si="16"/>
        <v>#DIV/0!</v>
      </c>
      <c r="P69" s="1367">
        <f t="shared" si="17"/>
        <v>0</v>
      </c>
    </row>
    <row r="70" spans="1:17" ht="16.5" thickTop="1" thickBot="1" x14ac:dyDescent="0.3">
      <c r="A70" s="1111" t="s">
        <v>5</v>
      </c>
      <c r="B70" s="1101">
        <f>SUM(B58:B69)</f>
        <v>46.26</v>
      </c>
      <c r="C70" s="1113">
        <f>SUM(C58:C69)</f>
        <v>0</v>
      </c>
      <c r="D70" s="1113">
        <f>SUM(D58:D69)</f>
        <v>0</v>
      </c>
      <c r="E70" s="1114">
        <f>SUM(E58:E69)</f>
        <v>26.636687000000002</v>
      </c>
      <c r="F70" s="1114">
        <f>SUM(F58:F69)</f>
        <v>0</v>
      </c>
      <c r="G70" s="1113">
        <f t="shared" ref="G70:M70" si="18">SUM(G58:G69)</f>
        <v>0</v>
      </c>
      <c r="H70" s="1113">
        <f t="shared" si="18"/>
        <v>0</v>
      </c>
      <c r="I70" s="1113">
        <f t="shared" si="18"/>
        <v>0</v>
      </c>
      <c r="J70" s="1113">
        <f t="shared" si="18"/>
        <v>0</v>
      </c>
      <c r="K70" s="1113">
        <f t="shared" si="18"/>
        <v>0</v>
      </c>
      <c r="L70" s="1113">
        <f t="shared" si="18"/>
        <v>0</v>
      </c>
      <c r="M70" s="1113">
        <f t="shared" si="18"/>
        <v>0</v>
      </c>
      <c r="N70" s="1115" t="e">
        <f t="shared" si="15"/>
        <v>#DIV/0!</v>
      </c>
      <c r="O70" s="1115" t="e">
        <f t="shared" si="16"/>
        <v>#DIV/0!</v>
      </c>
      <c r="P70" s="1115" t="e">
        <f>M70/K70</f>
        <v>#DIV/0!</v>
      </c>
    </row>
    <row r="71" spans="1:17" x14ac:dyDescent="0.25">
      <c r="A71" s="1080" t="s">
        <v>939</v>
      </c>
      <c r="C71" s="1116"/>
      <c r="H71" s="1103"/>
      <c r="I71" s="1103"/>
      <c r="J71" s="1103"/>
      <c r="L71" s="1104"/>
      <c r="M71" s="477"/>
      <c r="N71" s="477"/>
    </row>
    <row r="73" spans="1:17" x14ac:dyDescent="0.25">
      <c r="I73" s="477"/>
    </row>
    <row r="74" spans="1:17" ht="18.75" x14ac:dyDescent="0.3">
      <c r="A74" s="1083" t="str">
        <f>'1. Building Information'!$B$107</f>
        <v xml:space="preserve">SITE 2:  -- </v>
      </c>
      <c r="B74" s="1084"/>
      <c r="C74" s="1084"/>
      <c r="D74" s="1084"/>
      <c r="E74" s="1084"/>
      <c r="F74" s="1084"/>
      <c r="G74" s="1084"/>
      <c r="H74" s="1084"/>
      <c r="I74" s="1084"/>
      <c r="J74" s="1084"/>
      <c r="K74" s="1084"/>
      <c r="L74" s="1084"/>
      <c r="M74" s="1084"/>
      <c r="N74" s="1084"/>
      <c r="O74" s="1084"/>
      <c r="P74" s="1084"/>
      <c r="Q74" s="1084"/>
    </row>
    <row r="75" spans="1:17" x14ac:dyDescent="0.25">
      <c r="K75" s="477"/>
      <c r="O75" s="1080"/>
      <c r="P75" s="88"/>
      <c r="Q75" s="88"/>
    </row>
    <row r="76" spans="1:17" x14ac:dyDescent="0.25">
      <c r="A76" s="1085" t="s">
        <v>943</v>
      </c>
      <c r="B76" s="1368">
        <f>'5. Outdoor Non-Potable Supply'!D20</f>
        <v>0</v>
      </c>
      <c r="K76" s="477"/>
      <c r="O76" s="1080"/>
      <c r="P76" s="88"/>
      <c r="Q76" s="88"/>
    </row>
    <row r="77" spans="1:17" ht="17.25" x14ac:dyDescent="0.25">
      <c r="A77" s="1085" t="s">
        <v>263</v>
      </c>
      <c r="B77" s="1086">
        <f>'5. Outdoor Non-Potable Supply'!D20</f>
        <v>0</v>
      </c>
      <c r="I77" s="477"/>
    </row>
    <row r="78" spans="1:17" x14ac:dyDescent="0.25">
      <c r="A78" s="1085" t="s">
        <v>105</v>
      </c>
      <c r="B78" s="1088">
        <f>'5. Outdoor Non-Potable Supply'!D21</f>
        <v>0</v>
      </c>
      <c r="I78" s="477"/>
    </row>
    <row r="79" spans="1:17" x14ac:dyDescent="0.25">
      <c r="A79" s="1085" t="s">
        <v>259</v>
      </c>
      <c r="B79" s="1086">
        <f>'7. Project Definition'!F131</f>
        <v>0</v>
      </c>
      <c r="C79" s="89" t="str">
        <f>'7. Project Definition'!E131</f>
        <v>Yes</v>
      </c>
      <c r="I79" s="477"/>
    </row>
    <row r="80" spans="1:17" x14ac:dyDescent="0.25">
      <c r="A80" s="1085" t="s">
        <v>821</v>
      </c>
      <c r="B80" s="1109">
        <f>'4. Outdoor Water Demand'!D36</f>
        <v>0</v>
      </c>
      <c r="I80" s="477"/>
    </row>
    <row r="81" spans="1:16" x14ac:dyDescent="0.25">
      <c r="A81" s="1085" t="s">
        <v>35</v>
      </c>
      <c r="B81" s="1109">
        <f>'4. Outdoor Water Demand'!D37</f>
        <v>0.9</v>
      </c>
      <c r="I81" s="477"/>
    </row>
    <row r="82" spans="1:16" ht="17.25" x14ac:dyDescent="0.25">
      <c r="A82" s="1085" t="s">
        <v>822</v>
      </c>
      <c r="B82" s="1110">
        <f>'4. Outdoor Water Demand'!D35</f>
        <v>0</v>
      </c>
      <c r="I82" s="477"/>
    </row>
    <row r="83" spans="1:16" x14ac:dyDescent="0.25">
      <c r="A83" s="1363" t="s">
        <v>843</v>
      </c>
      <c r="B83" s="1364">
        <f>((0.25/12)*B77)*7.4805</f>
        <v>0</v>
      </c>
      <c r="C83" s="1080" t="str">
        <f>IF(AND(C79="Yes",B79&lt;B83),"Undersized",IF(AND(C79="Yes",B79&gt;=B83),"Minimum Volume Guidelines Met", IF(C79="No","N/A","")))</f>
        <v>Minimum Volume Guidelines Met</v>
      </c>
      <c r="I83" s="477"/>
    </row>
    <row r="84" spans="1:16" x14ac:dyDescent="0.25">
      <c r="I84" s="477"/>
    </row>
    <row r="85" spans="1:16" x14ac:dyDescent="0.25">
      <c r="C85" s="477"/>
      <c r="D85" s="477"/>
      <c r="E85" s="477"/>
      <c r="F85" s="477"/>
      <c r="G85" s="477"/>
      <c r="H85" s="477"/>
      <c r="I85" s="477"/>
      <c r="J85" s="477"/>
      <c r="K85" s="477"/>
    </row>
    <row r="86" spans="1:16" x14ac:dyDescent="0.25">
      <c r="C86" s="2145" t="s">
        <v>937</v>
      </c>
      <c r="D86" s="2145"/>
      <c r="E86" s="2145"/>
      <c r="F86" s="2145"/>
      <c r="G86" s="2145"/>
      <c r="H86" s="2145"/>
      <c r="I86" s="2145"/>
      <c r="J86" s="2145"/>
      <c r="K86" s="2145"/>
      <c r="L86" s="2145"/>
      <c r="M86" s="2145"/>
      <c r="N86" s="2145"/>
      <c r="O86" s="2145"/>
    </row>
    <row r="87" spans="1:16" ht="30" customHeight="1" x14ac:dyDescent="0.25">
      <c r="A87" s="2153" t="s">
        <v>261</v>
      </c>
      <c r="B87" s="2153"/>
      <c r="C87" s="2150" t="s">
        <v>826</v>
      </c>
      <c r="D87" s="2150"/>
      <c r="E87" s="2150" t="s">
        <v>824</v>
      </c>
      <c r="F87" s="2150"/>
      <c r="G87" s="2150" t="s">
        <v>262</v>
      </c>
      <c r="H87" s="2150"/>
      <c r="I87" s="2150"/>
      <c r="J87" s="2150" t="s">
        <v>827</v>
      </c>
      <c r="K87" s="2150"/>
      <c r="L87" s="2150"/>
      <c r="M87" s="2150"/>
      <c r="N87" s="2150"/>
      <c r="O87" s="2150"/>
    </row>
    <row r="88" spans="1:16" ht="15" customHeight="1" x14ac:dyDescent="0.25">
      <c r="A88" s="2146" t="s">
        <v>22</v>
      </c>
      <c r="B88" s="2146" t="s">
        <v>938</v>
      </c>
      <c r="C88" s="2146" t="s">
        <v>828</v>
      </c>
      <c r="D88" s="2154" t="s">
        <v>829</v>
      </c>
      <c r="E88" s="2146" t="s">
        <v>940</v>
      </c>
      <c r="F88" s="2146" t="s">
        <v>830</v>
      </c>
      <c r="G88" s="2146" t="s">
        <v>831</v>
      </c>
      <c r="H88" s="2146" t="s">
        <v>832</v>
      </c>
      <c r="I88" s="2146" t="s">
        <v>833</v>
      </c>
      <c r="J88" s="2146" t="s">
        <v>834</v>
      </c>
      <c r="K88" s="2146" t="s">
        <v>835</v>
      </c>
      <c r="L88" s="2146" t="s">
        <v>823</v>
      </c>
      <c r="M88" s="2146" t="s">
        <v>836</v>
      </c>
      <c r="N88" s="2148" t="s">
        <v>837</v>
      </c>
      <c r="O88" s="2148" t="s">
        <v>838</v>
      </c>
      <c r="P88" s="2151" t="s">
        <v>942</v>
      </c>
    </row>
    <row r="89" spans="1:16" ht="27.75" customHeight="1" x14ac:dyDescent="0.25">
      <c r="A89" s="2147"/>
      <c r="B89" s="2147"/>
      <c r="C89" s="2156"/>
      <c r="D89" s="2155"/>
      <c r="E89" s="2147"/>
      <c r="F89" s="2147"/>
      <c r="G89" s="2147"/>
      <c r="H89" s="2147"/>
      <c r="I89" s="2147"/>
      <c r="J89" s="2147"/>
      <c r="K89" s="2147"/>
      <c r="L89" s="2147"/>
      <c r="M89" s="2147"/>
      <c r="N89" s="2149"/>
      <c r="O89" s="2149"/>
      <c r="P89" s="2152"/>
    </row>
    <row r="90" spans="1:16" x14ac:dyDescent="0.25">
      <c r="A90" s="1092" t="s">
        <v>0</v>
      </c>
      <c r="B90" s="1140">
        <v>6.74</v>
      </c>
      <c r="C90" s="1142">
        <f>$B$77*$B$78*(B90/12)*7.48</f>
        <v>0</v>
      </c>
      <c r="D90" s="1142">
        <f>C90</f>
        <v>0</v>
      </c>
      <c r="E90" s="1093">
        <v>2.7099900000000012</v>
      </c>
      <c r="F90" s="1362">
        <f>E90*$B$80</f>
        <v>0</v>
      </c>
      <c r="G90" s="1142">
        <f>(IF((F90*'5. Outdoor Non-Potable Supply'!D37)-B90&gt;0,((F90*'5. Outdoor Non-Potable Supply'!D37)-B90)/$B$81,0)/12*7.48)*$B$82</f>
        <v>0</v>
      </c>
      <c r="H90" s="931">
        <f>'7. Project Definition'!$F$43*('5. Outdoor Non-Potable Supply'!D37/365)</f>
        <v>0</v>
      </c>
      <c r="I90" s="1142">
        <f>SUM(G90:H90)</f>
        <v>0</v>
      </c>
      <c r="J90" s="1142">
        <f>IF(OR($B$79=0,$B$79&lt;$B$83),0,IF(I90&gt;D90,D90, L90-0+I90))</f>
        <v>0</v>
      </c>
      <c r="K90" s="1142">
        <f>IF(D90+0&gt;I90,I90, D90+0)</f>
        <v>0</v>
      </c>
      <c r="L90" s="1142">
        <f>IF(P90&lt;0, 0, IF(P90&gt;$B$79, $B$79, P90))</f>
        <v>0</v>
      </c>
      <c r="M90" s="1142">
        <f>IF(C90&gt;I90, C90-I90-0,0)</f>
        <v>0</v>
      </c>
      <c r="N90" s="1095" t="e">
        <f>J90/D90</f>
        <v>#DIV/0!</v>
      </c>
      <c r="O90" s="1095" t="e">
        <f>J90/I90</f>
        <v>#DIV/0!</v>
      </c>
      <c r="P90" s="1365">
        <f>0+D90-I90</f>
        <v>0</v>
      </c>
    </row>
    <row r="91" spans="1:16" x14ac:dyDescent="0.25">
      <c r="A91" s="1092" t="s">
        <v>2</v>
      </c>
      <c r="B91" s="1140">
        <v>3.52</v>
      </c>
      <c r="C91" s="931">
        <f t="shared" ref="C91:C101" si="19">$B$77*$B$78*(B91/12)*7.48</f>
        <v>0</v>
      </c>
      <c r="D91" s="931">
        <f t="shared" ref="D91:D101" si="20">C91</f>
        <v>0</v>
      </c>
      <c r="E91" s="1093">
        <v>1.673349</v>
      </c>
      <c r="F91" s="1094">
        <f t="shared" ref="F91:F101" si="21">E91*$B$80</f>
        <v>0</v>
      </c>
      <c r="G91" s="931">
        <f>(IF((F91*'5. Outdoor Non-Potable Supply'!D38)-B91&gt;0,((F91*'5. Outdoor Non-Potable Supply'!D38)-B91)/$B$81,0)/12*7.48)*$B$82</f>
        <v>0</v>
      </c>
      <c r="H91" s="931">
        <f>'7. Project Definition'!$F$43*('5. Outdoor Non-Potable Supply'!D38/365)</f>
        <v>0</v>
      </c>
      <c r="I91" s="931">
        <f t="shared" ref="I91:I101" si="22">SUM(G91:H91)</f>
        <v>0</v>
      </c>
      <c r="J91" s="931">
        <f t="shared" ref="J91:J101" si="23">IF(OR($B$79=0,$B$79&lt;$B$83),0,IF(I91&gt;D91,D91, L91-0+I91))</f>
        <v>0</v>
      </c>
      <c r="K91" s="931">
        <f t="shared" ref="K91:K101" si="24">IF(D91+0&gt;I91,I91, D91+0)</f>
        <v>0</v>
      </c>
      <c r="L91" s="931">
        <f t="shared" ref="L91:L101" si="25">IF(P91&lt;0, 0, IF(P91&gt;$B$79, $B$79, P91))</f>
        <v>0</v>
      </c>
      <c r="M91" s="931">
        <f t="shared" ref="M91:M101" si="26">IF(C91&gt;I91, C91-I91-0,0)</f>
        <v>0</v>
      </c>
      <c r="N91" s="1095" t="e">
        <f t="shared" ref="N91:N101" si="27">J91/D91</f>
        <v>#DIV/0!</v>
      </c>
      <c r="O91" s="1095" t="e">
        <f t="shared" ref="O91:O101" si="28">J91/I91</f>
        <v>#DIV/0!</v>
      </c>
      <c r="P91" s="1366">
        <f t="shared" ref="P91:P101" si="29">0+D91-I91</f>
        <v>0</v>
      </c>
    </row>
    <row r="92" spans="1:16" x14ac:dyDescent="0.25">
      <c r="A92" s="1092" t="s">
        <v>3</v>
      </c>
      <c r="B92" s="1140">
        <v>3.3400000000000003</v>
      </c>
      <c r="C92" s="931">
        <f t="shared" si="19"/>
        <v>0</v>
      </c>
      <c r="D92" s="931">
        <f t="shared" si="20"/>
        <v>0</v>
      </c>
      <c r="E92" s="1093">
        <v>0.61668000000000023</v>
      </c>
      <c r="F92" s="1094">
        <f t="shared" si="21"/>
        <v>0</v>
      </c>
      <c r="G92" s="931">
        <f>(IF((F92*'5. Outdoor Non-Potable Supply'!D39)-B92&gt;0,((F92*'5. Outdoor Non-Potable Supply'!D39)-B92)/$B$81,0)/12*7.48)*$B$82</f>
        <v>0</v>
      </c>
      <c r="H92" s="931">
        <f>'7. Project Definition'!$F$43*('5. Outdoor Non-Potable Supply'!D39/365)</f>
        <v>0</v>
      </c>
      <c r="I92" s="931">
        <f t="shared" si="22"/>
        <v>0</v>
      </c>
      <c r="J92" s="931">
        <f t="shared" si="23"/>
        <v>0</v>
      </c>
      <c r="K92" s="931">
        <f t="shared" si="24"/>
        <v>0</v>
      </c>
      <c r="L92" s="931">
        <f t="shared" si="25"/>
        <v>0</v>
      </c>
      <c r="M92" s="931">
        <f t="shared" si="26"/>
        <v>0</v>
      </c>
      <c r="N92" s="1095" t="e">
        <f t="shared" si="27"/>
        <v>#DIV/0!</v>
      </c>
      <c r="O92" s="1095" t="e">
        <f t="shared" si="28"/>
        <v>#DIV/0!</v>
      </c>
      <c r="P92" s="1366">
        <f t="shared" si="29"/>
        <v>0</v>
      </c>
    </row>
    <row r="93" spans="1:16" x14ac:dyDescent="0.25">
      <c r="A93" s="1092" t="s">
        <v>4</v>
      </c>
      <c r="B93" s="1140">
        <v>5.969999999999998</v>
      </c>
      <c r="C93" s="931">
        <f t="shared" si="19"/>
        <v>0</v>
      </c>
      <c r="D93" s="931">
        <f t="shared" si="20"/>
        <v>0</v>
      </c>
      <c r="E93" s="1093">
        <v>0.36332000000000014</v>
      </c>
      <c r="F93" s="1094">
        <f t="shared" si="21"/>
        <v>0</v>
      </c>
      <c r="G93" s="931">
        <f>(IF((F93*'5. Outdoor Non-Potable Supply'!D40)-B93&gt;0,((F93*'5. Outdoor Non-Potable Supply'!D40)-B93)/$B$81,0)/12*7.48)*$B$82</f>
        <v>0</v>
      </c>
      <c r="H93" s="931">
        <f>'7. Project Definition'!$F$43*('5. Outdoor Non-Potable Supply'!D40/365)</f>
        <v>0</v>
      </c>
      <c r="I93" s="931">
        <f t="shared" si="22"/>
        <v>0</v>
      </c>
      <c r="J93" s="931">
        <f t="shared" si="23"/>
        <v>0</v>
      </c>
      <c r="K93" s="931">
        <f t="shared" si="24"/>
        <v>0</v>
      </c>
      <c r="L93" s="931">
        <f t="shared" si="25"/>
        <v>0</v>
      </c>
      <c r="M93" s="931">
        <f t="shared" si="26"/>
        <v>0</v>
      </c>
      <c r="N93" s="1095" t="e">
        <f t="shared" si="27"/>
        <v>#DIV/0!</v>
      </c>
      <c r="O93" s="1095" t="e">
        <f t="shared" si="28"/>
        <v>#DIV/0!</v>
      </c>
      <c r="P93" s="1366">
        <f t="shared" si="29"/>
        <v>0</v>
      </c>
    </row>
    <row r="94" spans="1:16" x14ac:dyDescent="0.25">
      <c r="A94" s="1092" t="s">
        <v>28</v>
      </c>
      <c r="B94" s="1140">
        <v>2.33</v>
      </c>
      <c r="C94" s="931">
        <f t="shared" si="19"/>
        <v>0</v>
      </c>
      <c r="D94" s="931">
        <f t="shared" si="20"/>
        <v>0</v>
      </c>
      <c r="E94" s="1093">
        <v>0.50334699999999999</v>
      </c>
      <c r="F94" s="1094">
        <f t="shared" si="21"/>
        <v>0</v>
      </c>
      <c r="G94" s="931">
        <f>(IF((F94*'5. Outdoor Non-Potable Supply'!D29)-B94&gt;0,((F94*'5. Outdoor Non-Potable Supply'!D29)-B94)/$B$81,0)/12*7.48)*$B$82</f>
        <v>0</v>
      </c>
      <c r="H94" s="931">
        <f>'7. Project Definition'!$F$43*('5. Outdoor Non-Potable Supply'!D29/365)</f>
        <v>0</v>
      </c>
      <c r="I94" s="931">
        <f t="shared" si="22"/>
        <v>0</v>
      </c>
      <c r="J94" s="931">
        <f t="shared" si="23"/>
        <v>0</v>
      </c>
      <c r="K94" s="931">
        <f t="shared" si="24"/>
        <v>0</v>
      </c>
      <c r="L94" s="931">
        <f t="shared" si="25"/>
        <v>0</v>
      </c>
      <c r="M94" s="931">
        <f t="shared" si="26"/>
        <v>0</v>
      </c>
      <c r="N94" s="1095" t="e">
        <f t="shared" si="27"/>
        <v>#DIV/0!</v>
      </c>
      <c r="O94" s="1095" t="e">
        <f t="shared" si="28"/>
        <v>#DIV/0!</v>
      </c>
      <c r="P94" s="1366">
        <f t="shared" si="29"/>
        <v>0</v>
      </c>
    </row>
    <row r="95" spans="1:16" x14ac:dyDescent="0.25">
      <c r="A95" s="1092" t="s">
        <v>29</v>
      </c>
      <c r="B95" s="1140">
        <v>4.7000000000000011</v>
      </c>
      <c r="C95" s="931">
        <f t="shared" si="19"/>
        <v>0</v>
      </c>
      <c r="D95" s="931">
        <f t="shared" si="20"/>
        <v>0</v>
      </c>
      <c r="E95" s="1093">
        <v>0.5599900000000001</v>
      </c>
      <c r="F95" s="1094">
        <f t="shared" si="21"/>
        <v>0</v>
      </c>
      <c r="G95" s="931">
        <f>(IF((F95*'5. Outdoor Non-Potable Supply'!D30)-B95&gt;0,((F95*'5. Outdoor Non-Potable Supply'!D30)-B95)/$B$81,0)/12*7.48)*$B$82</f>
        <v>0</v>
      </c>
      <c r="H95" s="931">
        <f>'7. Project Definition'!$F$43*('5. Outdoor Non-Potable Supply'!D30/365)</f>
        <v>0</v>
      </c>
      <c r="I95" s="931">
        <f t="shared" si="22"/>
        <v>0</v>
      </c>
      <c r="J95" s="931">
        <f t="shared" si="23"/>
        <v>0</v>
      </c>
      <c r="K95" s="931">
        <f t="shared" si="24"/>
        <v>0</v>
      </c>
      <c r="L95" s="931">
        <f t="shared" si="25"/>
        <v>0</v>
      </c>
      <c r="M95" s="931">
        <f t="shared" si="26"/>
        <v>0</v>
      </c>
      <c r="N95" s="1095" t="e">
        <f t="shared" si="27"/>
        <v>#DIV/0!</v>
      </c>
      <c r="O95" s="1095" t="e">
        <f t="shared" si="28"/>
        <v>#DIV/0!</v>
      </c>
      <c r="P95" s="1366">
        <f t="shared" si="29"/>
        <v>0</v>
      </c>
    </row>
    <row r="96" spans="1:16" x14ac:dyDescent="0.25">
      <c r="A96" s="1092" t="s">
        <v>30</v>
      </c>
      <c r="B96" s="1140">
        <v>3.5999999999999996</v>
      </c>
      <c r="C96" s="931">
        <f t="shared" si="19"/>
        <v>0</v>
      </c>
      <c r="D96" s="931">
        <f t="shared" si="20"/>
        <v>0</v>
      </c>
      <c r="E96" s="1093">
        <v>1.3166629999999997</v>
      </c>
      <c r="F96" s="1094">
        <f t="shared" si="21"/>
        <v>0</v>
      </c>
      <c r="G96" s="931">
        <f>(IF((F96*'5. Outdoor Non-Potable Supply'!D31)-B96&gt;0,((F96*'5. Outdoor Non-Potable Supply'!D31)-B96)/$B$81,0)/12*7.48)*$B$82</f>
        <v>0</v>
      </c>
      <c r="H96" s="931">
        <f>'7. Project Definition'!$F$43*('5. Outdoor Non-Potable Supply'!D31/365)</f>
        <v>0</v>
      </c>
      <c r="I96" s="931">
        <f t="shared" si="22"/>
        <v>0</v>
      </c>
      <c r="J96" s="931">
        <f t="shared" si="23"/>
        <v>0</v>
      </c>
      <c r="K96" s="931">
        <f t="shared" si="24"/>
        <v>0</v>
      </c>
      <c r="L96" s="931">
        <f t="shared" si="25"/>
        <v>0</v>
      </c>
      <c r="M96" s="931">
        <f t="shared" si="26"/>
        <v>0</v>
      </c>
      <c r="N96" s="1095" t="e">
        <f t="shared" si="27"/>
        <v>#DIV/0!</v>
      </c>
      <c r="O96" s="1095" t="e">
        <f t="shared" si="28"/>
        <v>#DIV/0!</v>
      </c>
      <c r="P96" s="1366">
        <f t="shared" si="29"/>
        <v>0</v>
      </c>
    </row>
    <row r="97" spans="1:17" x14ac:dyDescent="0.25">
      <c r="A97" s="1092" t="s">
        <v>31</v>
      </c>
      <c r="B97" s="1140">
        <v>2.7500000000000004</v>
      </c>
      <c r="C97" s="931">
        <f t="shared" si="19"/>
        <v>0</v>
      </c>
      <c r="D97" s="931">
        <f t="shared" si="20"/>
        <v>0</v>
      </c>
      <c r="E97" s="1093">
        <v>2.3666700000000009</v>
      </c>
      <c r="F97" s="1094">
        <f t="shared" si="21"/>
        <v>0</v>
      </c>
      <c r="G97" s="931">
        <f>(IF((F97*'5. Outdoor Non-Potable Supply'!D32)-B97&gt;0,((F97*'5. Outdoor Non-Potable Supply'!D32)-B97)/$B$81,0)/12*7.48)*$B$82</f>
        <v>0</v>
      </c>
      <c r="H97" s="931">
        <f>'7. Project Definition'!$F$43*('5. Outdoor Non-Potable Supply'!D32/365)</f>
        <v>0</v>
      </c>
      <c r="I97" s="931">
        <f t="shared" si="22"/>
        <v>0</v>
      </c>
      <c r="J97" s="931">
        <f t="shared" si="23"/>
        <v>0</v>
      </c>
      <c r="K97" s="931">
        <f t="shared" si="24"/>
        <v>0</v>
      </c>
      <c r="L97" s="931">
        <f t="shared" si="25"/>
        <v>0</v>
      </c>
      <c r="M97" s="931">
        <f t="shared" si="26"/>
        <v>0</v>
      </c>
      <c r="N97" s="1095" t="e">
        <f t="shared" si="27"/>
        <v>#DIV/0!</v>
      </c>
      <c r="O97" s="1095" t="e">
        <f t="shared" si="28"/>
        <v>#DIV/0!</v>
      </c>
      <c r="P97" s="1366">
        <f t="shared" si="29"/>
        <v>0</v>
      </c>
    </row>
    <row r="98" spans="1:17" x14ac:dyDescent="0.25">
      <c r="A98" s="1092" t="s">
        <v>32</v>
      </c>
      <c r="B98" s="1140">
        <v>3.25</v>
      </c>
      <c r="C98" s="931">
        <f t="shared" si="19"/>
        <v>0</v>
      </c>
      <c r="D98" s="931">
        <f t="shared" si="20"/>
        <v>0</v>
      </c>
      <c r="E98" s="1093">
        <v>3.3799920000000001</v>
      </c>
      <c r="F98" s="1094">
        <f t="shared" si="21"/>
        <v>0</v>
      </c>
      <c r="G98" s="931">
        <f>(IF((F98*'5. Outdoor Non-Potable Supply'!D33)-B98&gt;0,((F98*'5. Outdoor Non-Potable Supply'!D33)-B98)/$B$81,0)/12*7.48)*$B$82</f>
        <v>0</v>
      </c>
      <c r="H98" s="931">
        <f>'7. Project Definition'!$F$43*('5. Outdoor Non-Potable Supply'!D33/365)</f>
        <v>0</v>
      </c>
      <c r="I98" s="931">
        <f t="shared" si="22"/>
        <v>0</v>
      </c>
      <c r="J98" s="931">
        <f t="shared" si="23"/>
        <v>0</v>
      </c>
      <c r="K98" s="931">
        <f t="shared" si="24"/>
        <v>0</v>
      </c>
      <c r="L98" s="931">
        <f t="shared" si="25"/>
        <v>0</v>
      </c>
      <c r="M98" s="931">
        <f t="shared" si="26"/>
        <v>0</v>
      </c>
      <c r="N98" s="1095" t="e">
        <f t="shared" si="27"/>
        <v>#DIV/0!</v>
      </c>
      <c r="O98" s="1095" t="e">
        <f t="shared" si="28"/>
        <v>#DIV/0!</v>
      </c>
      <c r="P98" s="1366">
        <f t="shared" si="29"/>
        <v>0</v>
      </c>
    </row>
    <row r="99" spans="1:17" x14ac:dyDescent="0.25">
      <c r="A99" s="1092" t="s">
        <v>33</v>
      </c>
      <c r="B99" s="1140">
        <v>3.55</v>
      </c>
      <c r="C99" s="931">
        <f t="shared" si="19"/>
        <v>0</v>
      </c>
      <c r="D99" s="931">
        <f t="shared" si="20"/>
        <v>0</v>
      </c>
      <c r="E99" s="1093">
        <v>4.3666799999999997</v>
      </c>
      <c r="F99" s="1094">
        <f t="shared" si="21"/>
        <v>0</v>
      </c>
      <c r="G99" s="931">
        <f>(IF((F99*'5. Outdoor Non-Potable Supply'!D34)-B99&gt;0,((F99*'5. Outdoor Non-Potable Supply'!D34)-B99)/$B$81,0)/12*7.48)*$B$82</f>
        <v>0</v>
      </c>
      <c r="H99" s="931">
        <f>'7. Project Definition'!$F$43*('5. Outdoor Non-Potable Supply'!D34/365)</f>
        <v>0</v>
      </c>
      <c r="I99" s="931">
        <f t="shared" si="22"/>
        <v>0</v>
      </c>
      <c r="J99" s="931">
        <f t="shared" si="23"/>
        <v>0</v>
      </c>
      <c r="K99" s="931">
        <f t="shared" si="24"/>
        <v>0</v>
      </c>
      <c r="L99" s="931">
        <f t="shared" si="25"/>
        <v>0</v>
      </c>
      <c r="M99" s="931">
        <f t="shared" si="26"/>
        <v>0</v>
      </c>
      <c r="N99" s="1095" t="e">
        <f t="shared" si="27"/>
        <v>#DIV/0!</v>
      </c>
      <c r="O99" s="1095" t="e">
        <f t="shared" si="28"/>
        <v>#DIV/0!</v>
      </c>
      <c r="P99" s="1366">
        <f t="shared" si="29"/>
        <v>0</v>
      </c>
    </row>
    <row r="100" spans="1:17" x14ac:dyDescent="0.25">
      <c r="A100" s="1092" t="s">
        <v>8</v>
      </c>
      <c r="B100" s="1140">
        <v>3.3000000000000003</v>
      </c>
      <c r="C100" s="931">
        <f t="shared" si="19"/>
        <v>0</v>
      </c>
      <c r="D100" s="931">
        <f t="shared" si="20"/>
        <v>0</v>
      </c>
      <c r="E100" s="1140">
        <v>4.7800140000000013</v>
      </c>
      <c r="F100" s="1094">
        <f t="shared" si="21"/>
        <v>0</v>
      </c>
      <c r="G100" s="931">
        <f>(IF((F100*'5. Outdoor Non-Potable Supply'!D35)-B100&gt;0,((F100*'5. Outdoor Non-Potable Supply'!D35)-B100)/$B$81,0)/12*7.48)*$B$82</f>
        <v>0</v>
      </c>
      <c r="H100" s="931">
        <f>'7. Project Definition'!$F$43*('5. Outdoor Non-Potable Supply'!D35/365)</f>
        <v>0</v>
      </c>
      <c r="I100" s="931">
        <f t="shared" si="22"/>
        <v>0</v>
      </c>
      <c r="J100" s="931">
        <f t="shared" si="23"/>
        <v>0</v>
      </c>
      <c r="K100" s="931">
        <f t="shared" si="24"/>
        <v>0</v>
      </c>
      <c r="L100" s="931">
        <f t="shared" si="25"/>
        <v>0</v>
      </c>
      <c r="M100" s="931">
        <f t="shared" si="26"/>
        <v>0</v>
      </c>
      <c r="N100" s="1095" t="e">
        <f t="shared" si="27"/>
        <v>#DIV/0!</v>
      </c>
      <c r="O100" s="1095" t="e">
        <f t="shared" si="28"/>
        <v>#DIV/0!</v>
      </c>
      <c r="P100" s="1366">
        <f t="shared" si="29"/>
        <v>0</v>
      </c>
    </row>
    <row r="101" spans="1:17" ht="15.75" thickBot="1" x14ac:dyDescent="0.3">
      <c r="A101" s="1096" t="s">
        <v>9</v>
      </c>
      <c r="B101" s="1141">
        <v>3.21</v>
      </c>
      <c r="C101" s="934">
        <f t="shared" si="19"/>
        <v>0</v>
      </c>
      <c r="D101" s="934">
        <f t="shared" si="20"/>
        <v>0</v>
      </c>
      <c r="E101" s="1097">
        <v>3.9999920000000007</v>
      </c>
      <c r="F101" s="1098">
        <f t="shared" si="21"/>
        <v>0</v>
      </c>
      <c r="G101" s="934">
        <f>(IF((F101*'5. Outdoor Non-Potable Supply'!D36)-B101&gt;0,((F101*'5. Outdoor Non-Potable Supply'!D36)-B101)/$B$81,0)/12*7.48)*$B$82</f>
        <v>0</v>
      </c>
      <c r="H101" s="934">
        <f>'7. Project Definition'!$F$43*('5. Outdoor Non-Potable Supply'!D36/365)</f>
        <v>0</v>
      </c>
      <c r="I101" s="934">
        <f t="shared" si="22"/>
        <v>0</v>
      </c>
      <c r="J101" s="934">
        <f t="shared" si="23"/>
        <v>0</v>
      </c>
      <c r="K101" s="934">
        <f t="shared" si="24"/>
        <v>0</v>
      </c>
      <c r="L101" s="934">
        <f t="shared" si="25"/>
        <v>0</v>
      </c>
      <c r="M101" s="934">
        <f t="shared" si="26"/>
        <v>0</v>
      </c>
      <c r="N101" s="1099" t="e">
        <f t="shared" si="27"/>
        <v>#DIV/0!</v>
      </c>
      <c r="O101" s="1099" t="e">
        <f t="shared" si="28"/>
        <v>#DIV/0!</v>
      </c>
      <c r="P101" s="1367">
        <f t="shared" si="29"/>
        <v>0</v>
      </c>
    </row>
    <row r="102" spans="1:17" ht="15.75" thickTop="1" x14ac:dyDescent="0.25">
      <c r="A102" s="1111" t="s">
        <v>5</v>
      </c>
      <c r="B102" s="1112">
        <f t="shared" ref="B102:M102" si="30">SUM(B90:B101)</f>
        <v>46.26</v>
      </c>
      <c r="C102" s="1113">
        <f>SUM(C90:C101)</f>
        <v>0</v>
      </c>
      <c r="D102" s="1113">
        <f t="shared" si="30"/>
        <v>0</v>
      </c>
      <c r="E102" s="1113">
        <f t="shared" si="30"/>
        <v>26.636687000000002</v>
      </c>
      <c r="F102" s="1113">
        <f t="shared" si="30"/>
        <v>0</v>
      </c>
      <c r="G102" s="1113">
        <f t="shared" si="30"/>
        <v>0</v>
      </c>
      <c r="H102" s="1113">
        <f t="shared" si="30"/>
        <v>0</v>
      </c>
      <c r="I102" s="1113">
        <f t="shared" si="30"/>
        <v>0</v>
      </c>
      <c r="J102" s="1113">
        <f t="shared" si="30"/>
        <v>0</v>
      </c>
      <c r="K102" s="1113">
        <f t="shared" si="30"/>
        <v>0</v>
      </c>
      <c r="L102" s="1113">
        <f t="shared" si="30"/>
        <v>0</v>
      </c>
      <c r="M102" s="1113">
        <f t="shared" si="30"/>
        <v>0</v>
      </c>
      <c r="N102" s="1115" t="e">
        <f>J102/D102</f>
        <v>#DIV/0!</v>
      </c>
      <c r="O102" s="1115" t="e">
        <f>J102/I102</f>
        <v>#DIV/0!</v>
      </c>
      <c r="P102" s="1115" t="e">
        <f>M102/K102</f>
        <v>#DIV/0!</v>
      </c>
    </row>
    <row r="103" spans="1:17" x14ac:dyDescent="0.25">
      <c r="A103" s="1080" t="s">
        <v>939</v>
      </c>
      <c r="C103" s="1117"/>
      <c r="D103" s="1103"/>
      <c r="F103" s="1118"/>
      <c r="G103" s="1103"/>
      <c r="H103" s="1103"/>
      <c r="I103" s="1103"/>
      <c r="J103" s="1103"/>
      <c r="K103" s="1103"/>
      <c r="L103" s="1103"/>
      <c r="M103" s="1103"/>
    </row>
    <row r="105" spans="1:17" x14ac:dyDescent="0.25">
      <c r="C105" s="1119"/>
      <c r="D105" s="1119"/>
      <c r="I105" s="1120"/>
    </row>
    <row r="107" spans="1:17" ht="18.75" x14ac:dyDescent="0.3">
      <c r="A107" s="1083" t="str">
        <f>'1. Building Information'!$B$155</f>
        <v xml:space="preserve">SITE 3:  -- </v>
      </c>
      <c r="B107" s="1084"/>
      <c r="C107" s="1084"/>
      <c r="D107" s="1084"/>
      <c r="E107" s="1084"/>
      <c r="F107" s="1084"/>
      <c r="G107" s="1084"/>
      <c r="H107" s="1084"/>
      <c r="I107" s="1084"/>
      <c r="J107" s="1084"/>
      <c r="K107" s="1084"/>
      <c r="L107" s="1084"/>
      <c r="M107" s="1084"/>
      <c r="N107" s="1084"/>
      <c r="O107" s="1084"/>
      <c r="P107" s="1084"/>
      <c r="Q107" s="1084"/>
    </row>
    <row r="108" spans="1:17" x14ac:dyDescent="0.25">
      <c r="K108" s="477"/>
      <c r="O108" s="1080"/>
      <c r="P108" s="88"/>
      <c r="Q108" s="88"/>
    </row>
    <row r="109" spans="1:17" x14ac:dyDescent="0.25">
      <c r="A109" s="1085" t="s">
        <v>943</v>
      </c>
      <c r="B109" s="1368">
        <f>'5. Outdoor Non-Potable Supply'!E20</f>
        <v>0</v>
      </c>
      <c r="K109" s="477"/>
      <c r="O109" s="1080"/>
      <c r="P109" s="88"/>
      <c r="Q109" s="88"/>
    </row>
    <row r="110" spans="1:17" ht="17.25" x14ac:dyDescent="0.25">
      <c r="A110" s="1085" t="s">
        <v>263</v>
      </c>
      <c r="B110" s="1086">
        <f>'5. Outdoor Non-Potable Supply'!E20</f>
        <v>0</v>
      </c>
      <c r="I110" s="477"/>
    </row>
    <row r="111" spans="1:17" x14ac:dyDescent="0.25">
      <c r="A111" s="1085" t="s">
        <v>105</v>
      </c>
      <c r="B111" s="1088">
        <f>'5. Outdoor Non-Potable Supply'!E21</f>
        <v>0</v>
      </c>
      <c r="I111" s="477"/>
    </row>
    <row r="112" spans="1:17" x14ac:dyDescent="0.25">
      <c r="A112" s="1085" t="s">
        <v>259</v>
      </c>
      <c r="B112" s="1086">
        <f>'7. Project Definition'!H131</f>
        <v>0</v>
      </c>
      <c r="C112" s="89" t="str">
        <f>'7. Project Definition'!G131</f>
        <v>Yes</v>
      </c>
      <c r="I112" s="477"/>
    </row>
    <row r="113" spans="1:17" x14ac:dyDescent="0.25">
      <c r="A113" s="1085" t="s">
        <v>821</v>
      </c>
      <c r="B113" s="1109">
        <f>'4. Outdoor Water Demand'!E36</f>
        <v>0</v>
      </c>
      <c r="I113" s="477"/>
    </row>
    <row r="114" spans="1:17" x14ac:dyDescent="0.25">
      <c r="A114" s="1085" t="s">
        <v>35</v>
      </c>
      <c r="B114" s="1109">
        <f>'4. Outdoor Water Demand'!E37</f>
        <v>0.9</v>
      </c>
      <c r="I114" s="477"/>
    </row>
    <row r="115" spans="1:17" ht="17.25" x14ac:dyDescent="0.25">
      <c r="A115" s="1085" t="s">
        <v>822</v>
      </c>
      <c r="B115" s="1109">
        <f>'4. Outdoor Water Demand'!E35</f>
        <v>0</v>
      </c>
      <c r="I115" s="477"/>
    </row>
    <row r="116" spans="1:17" x14ac:dyDescent="0.25">
      <c r="A116" s="1363" t="s">
        <v>843</v>
      </c>
      <c r="B116" s="1364">
        <f>((0.25/12)*B110)*7.4805</f>
        <v>0</v>
      </c>
      <c r="C116" s="1080" t="str">
        <f>IF(AND(C112="Yes",B112&lt;B116),"Undersized",IF(AND(C112="Yes",B112&gt;=B116),"Minimum Volume Guidelines Met", IF(C112="No","N/A","")))</f>
        <v>Minimum Volume Guidelines Met</v>
      </c>
      <c r="I116" s="477"/>
    </row>
    <row r="117" spans="1:17" x14ac:dyDescent="0.25">
      <c r="I117" s="477"/>
    </row>
    <row r="118" spans="1:17" x14ac:dyDescent="0.25">
      <c r="C118" s="477"/>
      <c r="D118" s="477"/>
      <c r="E118" s="477"/>
      <c r="F118" s="477"/>
      <c r="G118" s="477"/>
      <c r="H118" s="477"/>
      <c r="I118" s="477"/>
      <c r="J118" s="477"/>
      <c r="K118" s="477"/>
    </row>
    <row r="119" spans="1:17" x14ac:dyDescent="0.25">
      <c r="C119" s="2145" t="s">
        <v>937</v>
      </c>
      <c r="D119" s="2145"/>
      <c r="E119" s="2145"/>
      <c r="F119" s="2145"/>
      <c r="G119" s="2145"/>
      <c r="H119" s="2145"/>
      <c r="I119" s="2145"/>
      <c r="J119" s="2145"/>
      <c r="K119" s="2145"/>
      <c r="L119" s="2145"/>
      <c r="M119" s="2145"/>
      <c r="N119" s="2145"/>
      <c r="O119" s="2145"/>
    </row>
    <row r="120" spans="1:17" x14ac:dyDescent="0.25">
      <c r="A120" s="1121" t="s">
        <v>261</v>
      </c>
      <c r="C120" s="2150" t="s">
        <v>826</v>
      </c>
      <c r="D120" s="2150"/>
      <c r="E120" s="2150" t="s">
        <v>824</v>
      </c>
      <c r="F120" s="2150"/>
      <c r="G120" s="2150" t="s">
        <v>262</v>
      </c>
      <c r="H120" s="2150"/>
      <c r="I120" s="2150"/>
      <c r="J120" s="2150" t="s">
        <v>827</v>
      </c>
      <c r="K120" s="2150"/>
      <c r="L120" s="2150"/>
      <c r="M120" s="2150"/>
      <c r="N120" s="2150"/>
      <c r="O120" s="2150"/>
      <c r="Q120" s="1080"/>
    </row>
    <row r="121" spans="1:17" ht="15" customHeight="1" x14ac:dyDescent="0.25">
      <c r="A121" s="2146" t="s">
        <v>22</v>
      </c>
      <c r="B121" s="2146" t="s">
        <v>938</v>
      </c>
      <c r="C121" s="2146" t="s">
        <v>828</v>
      </c>
      <c r="D121" s="2154" t="s">
        <v>829</v>
      </c>
      <c r="E121" s="2146" t="s">
        <v>940</v>
      </c>
      <c r="F121" s="2146" t="s">
        <v>830</v>
      </c>
      <c r="G121" s="2146" t="s">
        <v>831</v>
      </c>
      <c r="H121" s="2146" t="s">
        <v>832</v>
      </c>
      <c r="I121" s="2146" t="s">
        <v>833</v>
      </c>
      <c r="J121" s="2146" t="s">
        <v>834</v>
      </c>
      <c r="K121" s="2146" t="s">
        <v>835</v>
      </c>
      <c r="L121" s="2146" t="s">
        <v>823</v>
      </c>
      <c r="M121" s="2146" t="s">
        <v>836</v>
      </c>
      <c r="N121" s="2148" t="s">
        <v>837</v>
      </c>
      <c r="O121" s="2148" t="s">
        <v>838</v>
      </c>
      <c r="P121" s="2151" t="s">
        <v>942</v>
      </c>
      <c r="Q121" s="1080"/>
    </row>
    <row r="122" spans="1:17" ht="45.75" customHeight="1" x14ac:dyDescent="0.25">
      <c r="A122" s="2147"/>
      <c r="B122" s="2147"/>
      <c r="C122" s="2156"/>
      <c r="D122" s="2155"/>
      <c r="E122" s="2147"/>
      <c r="F122" s="2147"/>
      <c r="G122" s="2147"/>
      <c r="H122" s="2147"/>
      <c r="I122" s="2147"/>
      <c r="J122" s="2147"/>
      <c r="K122" s="2147"/>
      <c r="L122" s="2147"/>
      <c r="M122" s="2147"/>
      <c r="N122" s="2149"/>
      <c r="O122" s="2149"/>
      <c r="P122" s="2152"/>
      <c r="Q122" s="1080"/>
    </row>
    <row r="123" spans="1:17" x14ac:dyDescent="0.25">
      <c r="A123" s="1092" t="s">
        <v>0</v>
      </c>
      <c r="B123" s="1140">
        <v>6.74</v>
      </c>
      <c r="C123" s="1142">
        <f>$B$110*$B$111*(B123/12)*7.48</f>
        <v>0</v>
      </c>
      <c r="D123" s="1142">
        <f>C123</f>
        <v>0</v>
      </c>
      <c r="E123" s="1093">
        <v>2.7099900000000012</v>
      </c>
      <c r="F123" s="1362">
        <f>E123*$B$113</f>
        <v>0</v>
      </c>
      <c r="G123" s="931">
        <f>(IF((F123*'5. Outdoor Non-Potable Supply'!D37)-B123&gt;0,((F123*'5. Outdoor Non-Potable Supply'!D37)-B123)/$B$114,0)/12*7.48)*$B$115</f>
        <v>0</v>
      </c>
      <c r="H123" s="931">
        <f>'7. Project Definition'!$H$43*('5. Outdoor Non-Potable Supply'!D37/365)</f>
        <v>0</v>
      </c>
      <c r="I123" s="1142">
        <f>SUM(G123:H123)</f>
        <v>0</v>
      </c>
      <c r="J123" s="1142">
        <f>IF(OR($B$112=0,$B$112&lt;$B$116),0,IF(I123&gt;D123,D123, L123-0+I123))</f>
        <v>0</v>
      </c>
      <c r="K123" s="1142">
        <f>IF(D123+0&gt;I123,I123, D123+0)</f>
        <v>0</v>
      </c>
      <c r="L123" s="1142">
        <f>IF(P123&lt;0, 0, IF(P123&gt;$B$112,$B$112, P123))</f>
        <v>0</v>
      </c>
      <c r="M123" s="1142">
        <f>IF(C123&gt;I123, C123-I123-0,0)</f>
        <v>0</v>
      </c>
      <c r="N123" s="1095" t="e">
        <f>J123/D123</f>
        <v>#DIV/0!</v>
      </c>
      <c r="O123" s="1095" t="e">
        <f>J123/I123</f>
        <v>#DIV/0!</v>
      </c>
      <c r="P123" s="1365">
        <f>0+D123-I123</f>
        <v>0</v>
      </c>
      <c r="Q123" s="1080"/>
    </row>
    <row r="124" spans="1:17" x14ac:dyDescent="0.25">
      <c r="A124" s="1092" t="s">
        <v>2</v>
      </c>
      <c r="B124" s="1140">
        <v>3.52</v>
      </c>
      <c r="C124" s="931">
        <f t="shared" ref="C124:C134" si="31">$B$110*$B$111*(B124/12)*7.48</f>
        <v>0</v>
      </c>
      <c r="D124" s="931">
        <f t="shared" ref="D124:D134" si="32">C124</f>
        <v>0</v>
      </c>
      <c r="E124" s="1093">
        <v>1.673349</v>
      </c>
      <c r="F124" s="1094">
        <f t="shared" ref="F124:F134" si="33">E124*$B$113</f>
        <v>0</v>
      </c>
      <c r="G124" s="931">
        <f>(IF((F124*'5. Outdoor Non-Potable Supply'!D38)-B124&gt;0,((F124*'5. Outdoor Non-Potable Supply'!D38)-B124)/$B$114,0)/12*7.48)*$B$115</f>
        <v>0</v>
      </c>
      <c r="H124" s="931">
        <f>'7. Project Definition'!$H$43*('5. Outdoor Non-Potable Supply'!D38/365)</f>
        <v>0</v>
      </c>
      <c r="I124" s="931">
        <f t="shared" ref="I124:I134" si="34">SUM(G124:H124)</f>
        <v>0</v>
      </c>
      <c r="J124" s="931">
        <f t="shared" ref="J124:J134" si="35">IF(OR($B$112=0,$B$112&lt;$B$116),0,IF(I124&gt;D124,D124, L124-0+I124))</f>
        <v>0</v>
      </c>
      <c r="K124" s="931">
        <f t="shared" ref="K124:K134" si="36">IF(D124+0&gt;I124,I124, D124+0)</f>
        <v>0</v>
      </c>
      <c r="L124" s="931">
        <f t="shared" ref="L124:L134" si="37">IF(P124&lt;0, 0, IF(P124&gt;$B$112,$B$112, P124))</f>
        <v>0</v>
      </c>
      <c r="M124" s="931">
        <f t="shared" ref="M124:M134" si="38">IF(C124&gt;I124, C124-I124-0,0)</f>
        <v>0</v>
      </c>
      <c r="N124" s="1095" t="e">
        <f t="shared" ref="N124:N134" si="39">J124/D124</f>
        <v>#DIV/0!</v>
      </c>
      <c r="O124" s="1095" t="e">
        <f t="shared" ref="O124:O134" si="40">J124/I124</f>
        <v>#DIV/0!</v>
      </c>
      <c r="P124" s="1366">
        <f t="shared" ref="P124:P134" si="41">0+D124-I124</f>
        <v>0</v>
      </c>
      <c r="Q124" s="1080"/>
    </row>
    <row r="125" spans="1:17" x14ac:dyDescent="0.25">
      <c r="A125" s="1092" t="s">
        <v>3</v>
      </c>
      <c r="B125" s="1140">
        <v>3.3400000000000003</v>
      </c>
      <c r="C125" s="931">
        <f t="shared" si="31"/>
        <v>0</v>
      </c>
      <c r="D125" s="931">
        <f t="shared" si="32"/>
        <v>0</v>
      </c>
      <c r="E125" s="1093">
        <v>0.61668000000000023</v>
      </c>
      <c r="F125" s="1094">
        <f t="shared" si="33"/>
        <v>0</v>
      </c>
      <c r="G125" s="931">
        <f>(IF((F125*'5. Outdoor Non-Potable Supply'!D39)-B125&gt;0,((F125*'5. Outdoor Non-Potable Supply'!D39)-B125)/$B$114,0)/12*7.48)*$B$115</f>
        <v>0</v>
      </c>
      <c r="H125" s="931">
        <f>'7. Project Definition'!$H$43*('5. Outdoor Non-Potable Supply'!D39/365)</f>
        <v>0</v>
      </c>
      <c r="I125" s="931">
        <f t="shared" si="34"/>
        <v>0</v>
      </c>
      <c r="J125" s="931">
        <f t="shared" si="35"/>
        <v>0</v>
      </c>
      <c r="K125" s="931">
        <f t="shared" si="36"/>
        <v>0</v>
      </c>
      <c r="L125" s="931">
        <f t="shared" si="37"/>
        <v>0</v>
      </c>
      <c r="M125" s="931">
        <f t="shared" si="38"/>
        <v>0</v>
      </c>
      <c r="N125" s="1095" t="e">
        <f t="shared" si="39"/>
        <v>#DIV/0!</v>
      </c>
      <c r="O125" s="1095" t="e">
        <f t="shared" si="40"/>
        <v>#DIV/0!</v>
      </c>
      <c r="P125" s="1366">
        <f t="shared" si="41"/>
        <v>0</v>
      </c>
      <c r="Q125" s="1080"/>
    </row>
    <row r="126" spans="1:17" x14ac:dyDescent="0.25">
      <c r="A126" s="1092" t="s">
        <v>4</v>
      </c>
      <c r="B126" s="1140">
        <v>5.969999999999998</v>
      </c>
      <c r="C126" s="931">
        <f t="shared" si="31"/>
        <v>0</v>
      </c>
      <c r="D126" s="931">
        <f t="shared" si="32"/>
        <v>0</v>
      </c>
      <c r="E126" s="1093">
        <v>0.36332000000000014</v>
      </c>
      <c r="F126" s="1094">
        <f t="shared" si="33"/>
        <v>0</v>
      </c>
      <c r="G126" s="931">
        <f>(IF((F126*'5. Outdoor Non-Potable Supply'!D40)-B126&gt;0,((F126*'5. Outdoor Non-Potable Supply'!D40)-B126)/$B$114,0)/12*7.48)*$B$115</f>
        <v>0</v>
      </c>
      <c r="H126" s="931">
        <f>'7. Project Definition'!$H$43*('5. Outdoor Non-Potable Supply'!D40/365)</f>
        <v>0</v>
      </c>
      <c r="I126" s="931">
        <f t="shared" si="34"/>
        <v>0</v>
      </c>
      <c r="J126" s="931">
        <f t="shared" si="35"/>
        <v>0</v>
      </c>
      <c r="K126" s="931">
        <f t="shared" si="36"/>
        <v>0</v>
      </c>
      <c r="L126" s="931">
        <f t="shared" si="37"/>
        <v>0</v>
      </c>
      <c r="M126" s="931">
        <f t="shared" si="38"/>
        <v>0</v>
      </c>
      <c r="N126" s="1095" t="e">
        <f t="shared" si="39"/>
        <v>#DIV/0!</v>
      </c>
      <c r="O126" s="1095" t="e">
        <f t="shared" si="40"/>
        <v>#DIV/0!</v>
      </c>
      <c r="P126" s="1366">
        <f t="shared" si="41"/>
        <v>0</v>
      </c>
      <c r="Q126" s="1080"/>
    </row>
    <row r="127" spans="1:17" x14ac:dyDescent="0.25">
      <c r="A127" s="1092" t="s">
        <v>28</v>
      </c>
      <c r="B127" s="1140">
        <v>2.33</v>
      </c>
      <c r="C127" s="931">
        <f t="shared" si="31"/>
        <v>0</v>
      </c>
      <c r="D127" s="931">
        <f t="shared" si="32"/>
        <v>0</v>
      </c>
      <c r="E127" s="1093">
        <v>0.50334699999999999</v>
      </c>
      <c r="F127" s="1094">
        <f t="shared" si="33"/>
        <v>0</v>
      </c>
      <c r="G127" s="931">
        <f>(IF((F127*'5. Outdoor Non-Potable Supply'!D29)-B127&gt;0,((F127*'5. Outdoor Non-Potable Supply'!D29)-B127)/$B$114,0)/12*7.48)*$B$115</f>
        <v>0</v>
      </c>
      <c r="H127" s="931">
        <f>'7. Project Definition'!$H$43*('5. Outdoor Non-Potable Supply'!D29/365)</f>
        <v>0</v>
      </c>
      <c r="I127" s="931">
        <f t="shared" si="34"/>
        <v>0</v>
      </c>
      <c r="J127" s="931">
        <f t="shared" si="35"/>
        <v>0</v>
      </c>
      <c r="K127" s="931">
        <f t="shared" si="36"/>
        <v>0</v>
      </c>
      <c r="L127" s="931">
        <f t="shared" si="37"/>
        <v>0</v>
      </c>
      <c r="M127" s="931">
        <f t="shared" si="38"/>
        <v>0</v>
      </c>
      <c r="N127" s="1095" t="e">
        <f t="shared" si="39"/>
        <v>#DIV/0!</v>
      </c>
      <c r="O127" s="1095" t="e">
        <f t="shared" si="40"/>
        <v>#DIV/0!</v>
      </c>
      <c r="P127" s="1366">
        <f t="shared" si="41"/>
        <v>0</v>
      </c>
      <c r="Q127" s="1080"/>
    </row>
    <row r="128" spans="1:17" x14ac:dyDescent="0.25">
      <c r="A128" s="1092" t="s">
        <v>29</v>
      </c>
      <c r="B128" s="1140">
        <v>4.7000000000000011</v>
      </c>
      <c r="C128" s="931">
        <f t="shared" si="31"/>
        <v>0</v>
      </c>
      <c r="D128" s="931">
        <f t="shared" si="32"/>
        <v>0</v>
      </c>
      <c r="E128" s="1093">
        <v>0.5599900000000001</v>
      </c>
      <c r="F128" s="1094">
        <f t="shared" si="33"/>
        <v>0</v>
      </c>
      <c r="G128" s="931">
        <f>(IF((F128*'5. Outdoor Non-Potable Supply'!D30)-B128&gt;0,((F128*'5. Outdoor Non-Potable Supply'!D30)-B128)/$B$114,0)/12*7.48)*$B$115</f>
        <v>0</v>
      </c>
      <c r="H128" s="931">
        <f>'7. Project Definition'!$H$43*('5. Outdoor Non-Potable Supply'!D30/365)</f>
        <v>0</v>
      </c>
      <c r="I128" s="931">
        <f t="shared" si="34"/>
        <v>0</v>
      </c>
      <c r="J128" s="931">
        <f t="shared" si="35"/>
        <v>0</v>
      </c>
      <c r="K128" s="931">
        <f t="shared" si="36"/>
        <v>0</v>
      </c>
      <c r="L128" s="931">
        <f t="shared" si="37"/>
        <v>0</v>
      </c>
      <c r="M128" s="931">
        <f t="shared" si="38"/>
        <v>0</v>
      </c>
      <c r="N128" s="1095" t="e">
        <f t="shared" si="39"/>
        <v>#DIV/0!</v>
      </c>
      <c r="O128" s="1095" t="e">
        <f t="shared" si="40"/>
        <v>#DIV/0!</v>
      </c>
      <c r="P128" s="1366">
        <f t="shared" si="41"/>
        <v>0</v>
      </c>
      <c r="Q128" s="1080"/>
    </row>
    <row r="129" spans="1:17" x14ac:dyDescent="0.25">
      <c r="A129" s="1092" t="s">
        <v>30</v>
      </c>
      <c r="B129" s="1140">
        <v>3.5999999999999996</v>
      </c>
      <c r="C129" s="931">
        <f t="shared" si="31"/>
        <v>0</v>
      </c>
      <c r="D129" s="931">
        <f t="shared" si="32"/>
        <v>0</v>
      </c>
      <c r="E129" s="1093">
        <v>1.3166629999999997</v>
      </c>
      <c r="F129" s="1094">
        <f t="shared" si="33"/>
        <v>0</v>
      </c>
      <c r="G129" s="931">
        <f>(IF((F129*'5. Outdoor Non-Potable Supply'!D31)-B129&gt;0,((F129*'5. Outdoor Non-Potable Supply'!D31)-B129)/$B$114,0)/12*7.48)*$B$115</f>
        <v>0</v>
      </c>
      <c r="H129" s="931">
        <f>'7. Project Definition'!$H$43*('5. Outdoor Non-Potable Supply'!D31/365)</f>
        <v>0</v>
      </c>
      <c r="I129" s="931">
        <f t="shared" si="34"/>
        <v>0</v>
      </c>
      <c r="J129" s="931">
        <f t="shared" si="35"/>
        <v>0</v>
      </c>
      <c r="K129" s="931">
        <f t="shared" si="36"/>
        <v>0</v>
      </c>
      <c r="L129" s="931">
        <f t="shared" si="37"/>
        <v>0</v>
      </c>
      <c r="M129" s="931">
        <f t="shared" si="38"/>
        <v>0</v>
      </c>
      <c r="N129" s="1095" t="e">
        <f t="shared" si="39"/>
        <v>#DIV/0!</v>
      </c>
      <c r="O129" s="1095" t="e">
        <f t="shared" si="40"/>
        <v>#DIV/0!</v>
      </c>
      <c r="P129" s="1366">
        <f t="shared" si="41"/>
        <v>0</v>
      </c>
      <c r="Q129" s="1080"/>
    </row>
    <row r="130" spans="1:17" x14ac:dyDescent="0.25">
      <c r="A130" s="1092" t="s">
        <v>31</v>
      </c>
      <c r="B130" s="1140">
        <v>2.7500000000000004</v>
      </c>
      <c r="C130" s="931">
        <f t="shared" si="31"/>
        <v>0</v>
      </c>
      <c r="D130" s="931">
        <f t="shared" si="32"/>
        <v>0</v>
      </c>
      <c r="E130" s="1093">
        <v>2.3666700000000009</v>
      </c>
      <c r="F130" s="1094">
        <f t="shared" si="33"/>
        <v>0</v>
      </c>
      <c r="G130" s="931">
        <f>(IF((F130*'5. Outdoor Non-Potable Supply'!D32)-B130&gt;0,((F130*'5. Outdoor Non-Potable Supply'!D32)-B130)/$B$114,0)/12*7.48)*$B$115</f>
        <v>0</v>
      </c>
      <c r="H130" s="931">
        <f>'7. Project Definition'!$H$43*('5. Outdoor Non-Potable Supply'!D32/365)</f>
        <v>0</v>
      </c>
      <c r="I130" s="931">
        <f t="shared" si="34"/>
        <v>0</v>
      </c>
      <c r="J130" s="931">
        <f t="shared" si="35"/>
        <v>0</v>
      </c>
      <c r="K130" s="931">
        <f t="shared" si="36"/>
        <v>0</v>
      </c>
      <c r="L130" s="931">
        <f t="shared" si="37"/>
        <v>0</v>
      </c>
      <c r="M130" s="931">
        <f t="shared" si="38"/>
        <v>0</v>
      </c>
      <c r="N130" s="1095" t="e">
        <f t="shared" si="39"/>
        <v>#DIV/0!</v>
      </c>
      <c r="O130" s="1095" t="e">
        <f t="shared" si="40"/>
        <v>#DIV/0!</v>
      </c>
      <c r="P130" s="1366">
        <f t="shared" si="41"/>
        <v>0</v>
      </c>
      <c r="Q130" s="1080"/>
    </row>
    <row r="131" spans="1:17" x14ac:dyDescent="0.25">
      <c r="A131" s="1092" t="s">
        <v>32</v>
      </c>
      <c r="B131" s="1140">
        <v>3.25</v>
      </c>
      <c r="C131" s="931">
        <f t="shared" si="31"/>
        <v>0</v>
      </c>
      <c r="D131" s="931">
        <f t="shared" si="32"/>
        <v>0</v>
      </c>
      <c r="E131" s="1093">
        <v>3.3799920000000001</v>
      </c>
      <c r="F131" s="1094">
        <f t="shared" si="33"/>
        <v>0</v>
      </c>
      <c r="G131" s="931">
        <f>(IF((F131*'5. Outdoor Non-Potable Supply'!D33)-B131&gt;0,((F131*'5. Outdoor Non-Potable Supply'!D33)-B131)/$B$114,0)/12*7.48)*$B$115</f>
        <v>0</v>
      </c>
      <c r="H131" s="931">
        <f>'7. Project Definition'!$H$43*('5. Outdoor Non-Potable Supply'!D33/365)</f>
        <v>0</v>
      </c>
      <c r="I131" s="931">
        <f t="shared" si="34"/>
        <v>0</v>
      </c>
      <c r="J131" s="931">
        <f t="shared" si="35"/>
        <v>0</v>
      </c>
      <c r="K131" s="931">
        <f t="shared" si="36"/>
        <v>0</v>
      </c>
      <c r="L131" s="931">
        <f t="shared" si="37"/>
        <v>0</v>
      </c>
      <c r="M131" s="931">
        <f t="shared" si="38"/>
        <v>0</v>
      </c>
      <c r="N131" s="1095" t="e">
        <f t="shared" si="39"/>
        <v>#DIV/0!</v>
      </c>
      <c r="O131" s="1095" t="e">
        <f t="shared" si="40"/>
        <v>#DIV/0!</v>
      </c>
      <c r="P131" s="1366">
        <f t="shared" si="41"/>
        <v>0</v>
      </c>
      <c r="Q131" s="1080"/>
    </row>
    <row r="132" spans="1:17" x14ac:dyDescent="0.25">
      <c r="A132" s="1092" t="s">
        <v>33</v>
      </c>
      <c r="B132" s="1140">
        <v>3.55</v>
      </c>
      <c r="C132" s="931">
        <f t="shared" si="31"/>
        <v>0</v>
      </c>
      <c r="D132" s="931">
        <f t="shared" si="32"/>
        <v>0</v>
      </c>
      <c r="E132" s="1093">
        <v>4.3666799999999997</v>
      </c>
      <c r="F132" s="1094">
        <f t="shared" si="33"/>
        <v>0</v>
      </c>
      <c r="G132" s="931">
        <f>(IF((F132*'5. Outdoor Non-Potable Supply'!D34)-B132&gt;0,((F132*'5. Outdoor Non-Potable Supply'!D34)-B132)/$B$114,0)/12*7.48)*$B$115</f>
        <v>0</v>
      </c>
      <c r="H132" s="931">
        <f>'7. Project Definition'!$H$43*('5. Outdoor Non-Potable Supply'!D34/365)</f>
        <v>0</v>
      </c>
      <c r="I132" s="931">
        <f t="shared" si="34"/>
        <v>0</v>
      </c>
      <c r="J132" s="931">
        <f t="shared" si="35"/>
        <v>0</v>
      </c>
      <c r="K132" s="931">
        <f t="shared" si="36"/>
        <v>0</v>
      </c>
      <c r="L132" s="931">
        <f t="shared" si="37"/>
        <v>0</v>
      </c>
      <c r="M132" s="931">
        <f t="shared" si="38"/>
        <v>0</v>
      </c>
      <c r="N132" s="1095" t="e">
        <f t="shared" si="39"/>
        <v>#DIV/0!</v>
      </c>
      <c r="O132" s="1095" t="e">
        <f t="shared" si="40"/>
        <v>#DIV/0!</v>
      </c>
      <c r="P132" s="1366">
        <f t="shared" si="41"/>
        <v>0</v>
      </c>
      <c r="Q132" s="1080"/>
    </row>
    <row r="133" spans="1:17" x14ac:dyDescent="0.25">
      <c r="A133" s="1092" t="s">
        <v>8</v>
      </c>
      <c r="B133" s="1140">
        <v>3.3000000000000003</v>
      </c>
      <c r="C133" s="931">
        <f t="shared" si="31"/>
        <v>0</v>
      </c>
      <c r="D133" s="931">
        <f t="shared" si="32"/>
        <v>0</v>
      </c>
      <c r="E133" s="1140">
        <v>4.7800140000000013</v>
      </c>
      <c r="F133" s="1094">
        <f t="shared" si="33"/>
        <v>0</v>
      </c>
      <c r="G133" s="931">
        <f>(IF((F133*'5. Outdoor Non-Potable Supply'!D35)-B133&gt;0,((F133*'5. Outdoor Non-Potable Supply'!D35)-B133)/$B$114,0)/12*7.48)*$B$115</f>
        <v>0</v>
      </c>
      <c r="H133" s="931">
        <f>'7. Project Definition'!$H$43*('5. Outdoor Non-Potable Supply'!D35/365)</f>
        <v>0</v>
      </c>
      <c r="I133" s="931">
        <f t="shared" si="34"/>
        <v>0</v>
      </c>
      <c r="J133" s="931">
        <f t="shared" si="35"/>
        <v>0</v>
      </c>
      <c r="K133" s="931">
        <f t="shared" si="36"/>
        <v>0</v>
      </c>
      <c r="L133" s="931">
        <f t="shared" si="37"/>
        <v>0</v>
      </c>
      <c r="M133" s="931">
        <f t="shared" si="38"/>
        <v>0</v>
      </c>
      <c r="N133" s="1095" t="e">
        <f t="shared" si="39"/>
        <v>#DIV/0!</v>
      </c>
      <c r="O133" s="1095" t="e">
        <f t="shared" si="40"/>
        <v>#DIV/0!</v>
      </c>
      <c r="P133" s="1366">
        <f t="shared" si="41"/>
        <v>0</v>
      </c>
      <c r="Q133" s="1080"/>
    </row>
    <row r="134" spans="1:17" ht="15.75" thickBot="1" x14ac:dyDescent="0.3">
      <c r="A134" s="1096" t="s">
        <v>9</v>
      </c>
      <c r="B134" s="1141">
        <v>3.21</v>
      </c>
      <c r="C134" s="934">
        <f t="shared" si="31"/>
        <v>0</v>
      </c>
      <c r="D134" s="934">
        <f t="shared" si="32"/>
        <v>0</v>
      </c>
      <c r="E134" s="1097">
        <v>3.9999920000000007</v>
      </c>
      <c r="F134" s="1098">
        <f t="shared" si="33"/>
        <v>0</v>
      </c>
      <c r="G134" s="934">
        <f>(IF((F134*'5. Outdoor Non-Potable Supply'!D36)-B134&gt;0,((F134*'5. Outdoor Non-Potable Supply'!D36)-B134)/$B$114,0)/12*7.48)*$B$115</f>
        <v>0</v>
      </c>
      <c r="H134" s="934">
        <f>'7. Project Definition'!$H$43*('5. Outdoor Non-Potable Supply'!D36/365)</f>
        <v>0</v>
      </c>
      <c r="I134" s="934">
        <f t="shared" si="34"/>
        <v>0</v>
      </c>
      <c r="J134" s="934">
        <f t="shared" si="35"/>
        <v>0</v>
      </c>
      <c r="K134" s="934">
        <f t="shared" si="36"/>
        <v>0</v>
      </c>
      <c r="L134" s="934">
        <f t="shared" si="37"/>
        <v>0</v>
      </c>
      <c r="M134" s="934">
        <f t="shared" si="38"/>
        <v>0</v>
      </c>
      <c r="N134" s="1099" t="e">
        <f t="shared" si="39"/>
        <v>#DIV/0!</v>
      </c>
      <c r="O134" s="1099" t="e">
        <f t="shared" si="40"/>
        <v>#DIV/0!</v>
      </c>
      <c r="P134" s="1367">
        <f t="shared" si="41"/>
        <v>0</v>
      </c>
      <c r="Q134" s="1080"/>
    </row>
    <row r="135" spans="1:17" ht="15.75" thickTop="1" x14ac:dyDescent="0.25">
      <c r="A135" s="1111" t="s">
        <v>5</v>
      </c>
      <c r="B135" s="1112">
        <f t="shared" ref="B135:M135" si="42">SUM(B123:B134)</f>
        <v>46.26</v>
      </c>
      <c r="C135" s="1113">
        <f>SUM(C123:C134)</f>
        <v>0</v>
      </c>
      <c r="D135" s="1113">
        <f t="shared" si="42"/>
        <v>0</v>
      </c>
      <c r="E135" s="1114">
        <f t="shared" si="42"/>
        <v>26.636687000000002</v>
      </c>
      <c r="F135" s="1114">
        <f t="shared" si="42"/>
        <v>0</v>
      </c>
      <c r="G135" s="1113">
        <f t="shared" si="42"/>
        <v>0</v>
      </c>
      <c r="H135" s="1113">
        <f t="shared" si="42"/>
        <v>0</v>
      </c>
      <c r="I135" s="1113">
        <f t="shared" si="42"/>
        <v>0</v>
      </c>
      <c r="J135" s="1113">
        <f t="shared" si="42"/>
        <v>0</v>
      </c>
      <c r="K135" s="1113">
        <f t="shared" si="42"/>
        <v>0</v>
      </c>
      <c r="L135" s="1113">
        <f t="shared" si="42"/>
        <v>0</v>
      </c>
      <c r="M135" s="1113">
        <f t="shared" si="42"/>
        <v>0</v>
      </c>
      <c r="N135" s="1115" t="e">
        <f>J135/D135</f>
        <v>#DIV/0!</v>
      </c>
      <c r="O135" s="1115" t="e">
        <f>J135/I135</f>
        <v>#DIV/0!</v>
      </c>
      <c r="P135" s="1115" t="e">
        <f>M135/K135</f>
        <v>#DIV/0!</v>
      </c>
      <c r="Q135" s="1080"/>
    </row>
    <row r="136" spans="1:17" x14ac:dyDescent="0.25">
      <c r="A136" s="1080" t="s">
        <v>939</v>
      </c>
      <c r="C136" s="1103"/>
      <c r="D136" s="1103"/>
      <c r="F136" s="1117"/>
      <c r="G136" s="1122"/>
      <c r="H136" s="1103"/>
      <c r="I136" s="1103"/>
      <c r="J136" s="1103"/>
      <c r="K136" s="1103"/>
      <c r="L136" s="1103"/>
      <c r="M136" s="1103"/>
      <c r="Q136" s="1080"/>
    </row>
    <row r="137" spans="1:17" x14ac:dyDescent="0.25">
      <c r="C137" s="1103"/>
      <c r="I137" s="1120"/>
    </row>
    <row r="138" spans="1:17" hidden="1" x14ac:dyDescent="0.25">
      <c r="A138" s="1123"/>
    </row>
    <row r="139" spans="1:17" hidden="1" x14ac:dyDescent="0.25">
      <c r="A139" s="1123"/>
    </row>
    <row r="140" spans="1:17" hidden="1" x14ac:dyDescent="0.25">
      <c r="A140" s="1123"/>
    </row>
    <row r="141" spans="1:17" hidden="1" x14ac:dyDescent="0.25">
      <c r="A141" s="1123"/>
      <c r="B141" s="1116"/>
    </row>
    <row r="142" spans="1:17" hidden="1" x14ac:dyDescent="0.25">
      <c r="A142" s="1124" t="s">
        <v>668</v>
      </c>
      <c r="B142" s="1124" t="s">
        <v>20</v>
      </c>
      <c r="C142" s="1125" t="s">
        <v>28</v>
      </c>
      <c r="D142" s="1125" t="s">
        <v>29</v>
      </c>
      <c r="E142" s="1125" t="s">
        <v>30</v>
      </c>
      <c r="F142" s="1125" t="s">
        <v>31</v>
      </c>
      <c r="G142" s="1125" t="s">
        <v>32</v>
      </c>
      <c r="H142" s="1125" t="s">
        <v>33</v>
      </c>
      <c r="I142" s="1125" t="s">
        <v>8</v>
      </c>
      <c r="J142" s="1125" t="s">
        <v>9</v>
      </c>
      <c r="K142" s="1126" t="s">
        <v>0</v>
      </c>
      <c r="L142" s="1126" t="s">
        <v>2</v>
      </c>
      <c r="M142" s="1126" t="s">
        <v>3</v>
      </c>
      <c r="N142" s="1126" t="s">
        <v>4</v>
      </c>
    </row>
    <row r="143" spans="1:17" hidden="1" x14ac:dyDescent="0.25">
      <c r="A143" s="1127" t="str">
        <f>A42</f>
        <v>SITE 1: Project Name -- Project Address</v>
      </c>
      <c r="B143" s="1128" t="e">
        <f>SUM(C143:N143)</f>
        <v>#REF!</v>
      </c>
      <c r="C143" s="1129" t="e">
        <f>#REF!</f>
        <v>#REF!</v>
      </c>
      <c r="D143" s="1129" t="e">
        <f>#REF!</f>
        <v>#REF!</v>
      </c>
      <c r="E143" s="1129" t="e">
        <f>#REF!</f>
        <v>#REF!</v>
      </c>
      <c r="F143" s="1129" t="e">
        <f>#REF!</f>
        <v>#REF!</v>
      </c>
      <c r="G143" s="1129" t="e">
        <f>#REF!</f>
        <v>#REF!</v>
      </c>
      <c r="H143" s="1129" t="e">
        <f>#REF!</f>
        <v>#REF!</v>
      </c>
      <c r="I143" s="1129" t="e">
        <f>#REF!</f>
        <v>#REF!</v>
      </c>
      <c r="J143" s="1129" t="e">
        <f>#REF!</f>
        <v>#REF!</v>
      </c>
      <c r="K143" s="1129" t="e">
        <f>#REF!</f>
        <v>#REF!</v>
      </c>
      <c r="L143" s="1129" t="e">
        <f>#REF!</f>
        <v>#REF!</v>
      </c>
      <c r="M143" s="1129" t="e">
        <f>#REF!</f>
        <v>#REF!</v>
      </c>
      <c r="N143" s="1129" t="e">
        <f>#REF!</f>
        <v>#REF!</v>
      </c>
    </row>
    <row r="144" spans="1:17" hidden="1" x14ac:dyDescent="0.25">
      <c r="A144" s="1127" t="str">
        <f>A74</f>
        <v xml:space="preserve">SITE 2:  -- </v>
      </c>
      <c r="B144" s="1128" t="e">
        <f>SUM(C144:N144)</f>
        <v>#REF!</v>
      </c>
      <c r="C144" s="1129" t="e">
        <f>#REF!</f>
        <v>#REF!</v>
      </c>
      <c r="D144" s="1129" t="e">
        <f>#REF!</f>
        <v>#REF!</v>
      </c>
      <c r="E144" s="1129" t="e">
        <f>#REF!</f>
        <v>#REF!</v>
      </c>
      <c r="F144" s="1129" t="e">
        <f>#REF!</f>
        <v>#REF!</v>
      </c>
      <c r="G144" s="1129" t="e">
        <f>#REF!</f>
        <v>#REF!</v>
      </c>
      <c r="H144" s="1129" t="e">
        <f>#REF!</f>
        <v>#REF!</v>
      </c>
      <c r="I144" s="1129" t="e">
        <f>#REF!</f>
        <v>#REF!</v>
      </c>
      <c r="J144" s="1129" t="e">
        <f>#REF!</f>
        <v>#REF!</v>
      </c>
      <c r="K144" s="1129" t="e">
        <f>#REF!</f>
        <v>#REF!</v>
      </c>
      <c r="L144" s="1129" t="e">
        <f>#REF!</f>
        <v>#REF!</v>
      </c>
      <c r="M144" s="1129" t="e">
        <f>#REF!</f>
        <v>#REF!</v>
      </c>
      <c r="N144" s="1129" t="e">
        <f>#REF!</f>
        <v>#REF!</v>
      </c>
    </row>
    <row r="145" spans="1:14" hidden="1" x14ac:dyDescent="0.25">
      <c r="A145" s="1127" t="str">
        <f>A107</f>
        <v xml:space="preserve">SITE 3:  -- </v>
      </c>
      <c r="B145" s="1128" t="e">
        <f>SUM(C145:N145)</f>
        <v>#REF!</v>
      </c>
      <c r="C145" s="1129" t="e">
        <f>#REF!</f>
        <v>#REF!</v>
      </c>
      <c r="D145" s="1129" t="e">
        <f>#REF!</f>
        <v>#REF!</v>
      </c>
      <c r="E145" s="1129" t="e">
        <f>#REF!</f>
        <v>#REF!</v>
      </c>
      <c r="F145" s="1129" t="e">
        <f>#REF!</f>
        <v>#REF!</v>
      </c>
      <c r="G145" s="1129" t="e">
        <f>#REF!</f>
        <v>#REF!</v>
      </c>
      <c r="H145" s="1129" t="e">
        <f>#REF!</f>
        <v>#REF!</v>
      </c>
      <c r="I145" s="1129" t="e">
        <f>#REF!</f>
        <v>#REF!</v>
      </c>
      <c r="J145" s="1129" t="e">
        <f>#REF!</f>
        <v>#REF!</v>
      </c>
      <c r="K145" s="1129" t="e">
        <f>#REF!</f>
        <v>#REF!</v>
      </c>
      <c r="L145" s="1129" t="e">
        <f>#REF!</f>
        <v>#REF!</v>
      </c>
      <c r="M145" s="1129" t="e">
        <f>#REF!</f>
        <v>#REF!</v>
      </c>
      <c r="N145" s="1129" t="e">
        <f>#REF!</f>
        <v>#REF!</v>
      </c>
    </row>
    <row r="146" spans="1:14" hidden="1" x14ac:dyDescent="0.25">
      <c r="A146" s="1130" t="s">
        <v>490</v>
      </c>
      <c r="B146" s="1128" t="e">
        <f>SUM(B143:B145)</f>
        <v>#REF!</v>
      </c>
      <c r="C146" s="1128" t="e">
        <f t="shared" ref="C146:N146" si="43">SUM(C144:C145)</f>
        <v>#REF!</v>
      </c>
      <c r="D146" s="1128" t="e">
        <f t="shared" si="43"/>
        <v>#REF!</v>
      </c>
      <c r="E146" s="1128" t="e">
        <f t="shared" si="43"/>
        <v>#REF!</v>
      </c>
      <c r="F146" s="1128" t="e">
        <f t="shared" si="43"/>
        <v>#REF!</v>
      </c>
      <c r="G146" s="1128" t="e">
        <f t="shared" si="43"/>
        <v>#REF!</v>
      </c>
      <c r="H146" s="1128" t="e">
        <f t="shared" si="43"/>
        <v>#REF!</v>
      </c>
      <c r="I146" s="1128" t="e">
        <f t="shared" si="43"/>
        <v>#REF!</v>
      </c>
      <c r="J146" s="1128" t="e">
        <f t="shared" si="43"/>
        <v>#REF!</v>
      </c>
      <c r="K146" s="1128" t="e">
        <f t="shared" si="43"/>
        <v>#REF!</v>
      </c>
      <c r="L146" s="1128" t="e">
        <f t="shared" si="43"/>
        <v>#REF!</v>
      </c>
      <c r="M146" s="1128" t="e">
        <f t="shared" si="43"/>
        <v>#REF!</v>
      </c>
      <c r="N146" s="1128" t="e">
        <f t="shared" si="43"/>
        <v>#REF!</v>
      </c>
    </row>
    <row r="147" spans="1:14" hidden="1" x14ac:dyDescent="0.25">
      <c r="A147" s="1131"/>
      <c r="B147" s="1132"/>
      <c r="C147" s="1132"/>
      <c r="D147" s="1132"/>
      <c r="E147" s="1132"/>
      <c r="F147" s="1132"/>
      <c r="G147" s="1132"/>
      <c r="H147" s="1132"/>
      <c r="I147" s="1132"/>
      <c r="J147" s="1132"/>
      <c r="K147" s="1132"/>
      <c r="L147" s="1132"/>
      <c r="M147" s="1132"/>
      <c r="N147" s="1132"/>
    </row>
    <row r="148" spans="1:14" hidden="1" x14ac:dyDescent="0.25">
      <c r="A148" s="1131"/>
      <c r="B148" s="1132"/>
      <c r="C148" s="1132"/>
      <c r="D148" s="1132"/>
      <c r="E148" s="1132"/>
      <c r="F148" s="1132"/>
      <c r="G148" s="1132"/>
      <c r="H148" s="1132"/>
      <c r="I148" s="1132"/>
      <c r="J148" s="1132"/>
      <c r="K148" s="1132"/>
      <c r="L148" s="1132"/>
      <c r="M148" s="1132"/>
      <c r="N148" s="1132"/>
    </row>
    <row r="149" spans="1:14" hidden="1" x14ac:dyDescent="0.25">
      <c r="A149" s="1133" t="s">
        <v>669</v>
      </c>
      <c r="B149" s="1133" t="s">
        <v>20</v>
      </c>
      <c r="C149" s="1125" t="s">
        <v>28</v>
      </c>
      <c r="D149" s="1125" t="s">
        <v>29</v>
      </c>
      <c r="E149" s="1125" t="s">
        <v>30</v>
      </c>
      <c r="F149" s="1125" t="s">
        <v>31</v>
      </c>
      <c r="G149" s="1125" t="s">
        <v>32</v>
      </c>
      <c r="H149" s="1125" t="s">
        <v>33</v>
      </c>
      <c r="I149" s="1125" t="s">
        <v>8</v>
      </c>
      <c r="J149" s="1125" t="s">
        <v>9</v>
      </c>
      <c r="K149" s="1126" t="s">
        <v>0</v>
      </c>
      <c r="L149" s="1126" t="s">
        <v>2</v>
      </c>
      <c r="M149" s="1126" t="s">
        <v>3</v>
      </c>
      <c r="N149" s="1126" t="s">
        <v>4</v>
      </c>
    </row>
    <row r="150" spans="1:14" hidden="1" x14ac:dyDescent="0.25">
      <c r="A150" s="1134" t="str">
        <f t="shared" ref="A150:A152" si="44">A143</f>
        <v>SITE 1: Project Name -- Project Address</v>
      </c>
      <c r="B150" s="1128">
        <f>SUM(C150:N150)</f>
        <v>0</v>
      </c>
      <c r="C150" s="1128">
        <f>'5. Outdoor Non-Potable Supply'!$G$29</f>
        <v>0</v>
      </c>
      <c r="D150" s="1128">
        <f>'5. Outdoor Non-Potable Supply'!$G$30</f>
        <v>0</v>
      </c>
      <c r="E150" s="1128">
        <f>'5. Outdoor Non-Potable Supply'!$G$31</f>
        <v>0</v>
      </c>
      <c r="F150" s="1128">
        <f>'5. Outdoor Non-Potable Supply'!$G$32</f>
        <v>0</v>
      </c>
      <c r="G150" s="1128">
        <f>'5. Outdoor Non-Potable Supply'!$G$33</f>
        <v>0</v>
      </c>
      <c r="H150" s="1128">
        <f>'5. Outdoor Non-Potable Supply'!$G$34</f>
        <v>0</v>
      </c>
      <c r="I150" s="1128">
        <f>'5. Outdoor Non-Potable Supply'!$G$35</f>
        <v>0</v>
      </c>
      <c r="J150" s="1128">
        <f>'5. Outdoor Non-Potable Supply'!$G$36</f>
        <v>0</v>
      </c>
      <c r="K150" s="1128">
        <f>'5. Outdoor Non-Potable Supply'!$G$37</f>
        <v>0</v>
      </c>
      <c r="L150" s="1128">
        <f>'5. Outdoor Non-Potable Supply'!$G$38</f>
        <v>0</v>
      </c>
      <c r="M150" s="1128">
        <f>'5. Outdoor Non-Potable Supply'!$G$39</f>
        <v>0</v>
      </c>
      <c r="N150" s="1128">
        <f>'5. Outdoor Non-Potable Supply'!$G$40</f>
        <v>0</v>
      </c>
    </row>
    <row r="151" spans="1:14" hidden="1" x14ac:dyDescent="0.25">
      <c r="A151" s="1134" t="str">
        <f t="shared" si="44"/>
        <v xml:space="preserve">SITE 2:  -- </v>
      </c>
      <c r="B151" s="1128">
        <f t="shared" ref="B151:B152" si="45">SUM(C151:N151)</f>
        <v>0</v>
      </c>
      <c r="C151" s="1128">
        <f>'5. Outdoor Non-Potable Supply'!$J$29</f>
        <v>0</v>
      </c>
      <c r="D151" s="1128">
        <f>'5. Outdoor Non-Potable Supply'!$J$30</f>
        <v>0</v>
      </c>
      <c r="E151" s="1128">
        <f>'5. Outdoor Non-Potable Supply'!$J$31</f>
        <v>0</v>
      </c>
      <c r="F151" s="1128">
        <f>'5. Outdoor Non-Potable Supply'!$J$32</f>
        <v>0</v>
      </c>
      <c r="G151" s="1128">
        <f>'5. Outdoor Non-Potable Supply'!$J$33</f>
        <v>0</v>
      </c>
      <c r="H151" s="1128">
        <f>'5. Outdoor Non-Potable Supply'!$J$34</f>
        <v>0</v>
      </c>
      <c r="I151" s="1128">
        <f>'5. Outdoor Non-Potable Supply'!$J$35</f>
        <v>0</v>
      </c>
      <c r="J151" s="1128">
        <f>'5. Outdoor Non-Potable Supply'!$J$36</f>
        <v>0</v>
      </c>
      <c r="K151" s="1128">
        <f>'5. Outdoor Non-Potable Supply'!$J$37</f>
        <v>0</v>
      </c>
      <c r="L151" s="1128">
        <f>'5. Outdoor Non-Potable Supply'!$J$38</f>
        <v>0</v>
      </c>
      <c r="M151" s="1128">
        <f>'5. Outdoor Non-Potable Supply'!$J$39</f>
        <v>0</v>
      </c>
      <c r="N151" s="1128">
        <f>'5. Outdoor Non-Potable Supply'!$J$40</f>
        <v>0</v>
      </c>
    </row>
    <row r="152" spans="1:14" hidden="1" x14ac:dyDescent="0.25">
      <c r="A152" s="1134" t="str">
        <f t="shared" si="44"/>
        <v xml:space="preserve">SITE 3:  -- </v>
      </c>
      <c r="B152" s="1128">
        <f t="shared" si="45"/>
        <v>0</v>
      </c>
      <c r="C152" s="1128">
        <f>'5. Outdoor Non-Potable Supply'!$M$29</f>
        <v>0</v>
      </c>
      <c r="D152" s="1128">
        <f>'5. Outdoor Non-Potable Supply'!$M$30</f>
        <v>0</v>
      </c>
      <c r="E152" s="1128">
        <f>'5. Outdoor Non-Potable Supply'!$M$31</f>
        <v>0</v>
      </c>
      <c r="F152" s="1128">
        <f>'5. Outdoor Non-Potable Supply'!$M$32</f>
        <v>0</v>
      </c>
      <c r="G152" s="1128">
        <f>'5. Outdoor Non-Potable Supply'!$M$33</f>
        <v>0</v>
      </c>
      <c r="H152" s="1128">
        <f>'5. Outdoor Non-Potable Supply'!$M$34</f>
        <v>0</v>
      </c>
      <c r="I152" s="1128">
        <f>'5. Outdoor Non-Potable Supply'!$M$35</f>
        <v>0</v>
      </c>
      <c r="J152" s="1128">
        <f>'5. Outdoor Non-Potable Supply'!$M$36</f>
        <v>0</v>
      </c>
      <c r="K152" s="1128">
        <f>'5. Outdoor Non-Potable Supply'!$M$37</f>
        <v>0</v>
      </c>
      <c r="L152" s="1128">
        <f>'5. Outdoor Non-Potable Supply'!$M$38</f>
        <v>0</v>
      </c>
      <c r="M152" s="1128">
        <f>'5. Outdoor Non-Potable Supply'!$M$39</f>
        <v>0</v>
      </c>
      <c r="N152" s="1128">
        <f>'5. Outdoor Non-Potable Supply'!$M$40</f>
        <v>0</v>
      </c>
    </row>
    <row r="153" spans="1:14" hidden="1" x14ac:dyDescent="0.25">
      <c r="A153" s="1130" t="s">
        <v>490</v>
      </c>
      <c r="B153" s="1128">
        <f>SUM(B150:B152)</f>
        <v>0</v>
      </c>
      <c r="C153" s="1128">
        <f t="shared" ref="C153:N153" si="46">SUM(C150:C152)</f>
        <v>0</v>
      </c>
      <c r="D153" s="1128">
        <f t="shared" si="46"/>
        <v>0</v>
      </c>
      <c r="E153" s="1128">
        <f t="shared" si="46"/>
        <v>0</v>
      </c>
      <c r="F153" s="1128">
        <f t="shared" si="46"/>
        <v>0</v>
      </c>
      <c r="G153" s="1128">
        <f t="shared" si="46"/>
        <v>0</v>
      </c>
      <c r="H153" s="1128">
        <f t="shared" si="46"/>
        <v>0</v>
      </c>
      <c r="I153" s="1128">
        <f t="shared" si="46"/>
        <v>0</v>
      </c>
      <c r="J153" s="1128">
        <f t="shared" si="46"/>
        <v>0</v>
      </c>
      <c r="K153" s="1128">
        <f t="shared" si="46"/>
        <v>0</v>
      </c>
      <c r="L153" s="1128">
        <f t="shared" si="46"/>
        <v>0</v>
      </c>
      <c r="M153" s="1128">
        <f t="shared" si="46"/>
        <v>0</v>
      </c>
      <c r="N153" s="1128">
        <f t="shared" si="46"/>
        <v>0</v>
      </c>
    </row>
    <row r="154" spans="1:14" hidden="1" x14ac:dyDescent="0.25">
      <c r="A154" s="1131"/>
      <c r="B154" s="1132"/>
      <c r="C154" s="1132"/>
      <c r="D154" s="1132"/>
      <c r="E154" s="1132"/>
      <c r="F154" s="1132"/>
      <c r="G154" s="1132"/>
      <c r="H154" s="1132"/>
      <c r="I154" s="1132"/>
      <c r="J154" s="1132"/>
      <c r="K154" s="1132"/>
      <c r="L154" s="1132"/>
      <c r="M154" s="1132"/>
      <c r="N154" s="1132"/>
    </row>
  </sheetData>
  <customSheetViews>
    <customSheetView guid="{D635BEAF-4410-44C3-8109-399BEE34BBD8}" scale="70" hiddenRows="1" hiddenColumns="1" topLeftCell="BE1">
      <selection activeCell="E29" sqref="E29"/>
      <pageMargins left="0.2" right="0.2" top="0.25" bottom="0.25" header="0.3" footer="0.3"/>
      <pageSetup paperSize="17" scale="62" fitToHeight="2" orientation="portrait" r:id="rId1"/>
    </customSheetView>
    <customSheetView guid="{2BD304A4-4089-4AB2-9F34-C79EE9203C6C}" scale="70" hiddenRows="1" hiddenColumns="1" topLeftCell="BE1">
      <selection activeCell="E29" sqref="E29"/>
      <pageMargins left="0.2" right="0.2" top="0.25" bottom="0.25" header="0.3" footer="0.3"/>
      <pageSetup paperSize="17" scale="62" fitToHeight="2" orientation="portrait" r:id="rId2"/>
    </customSheetView>
  </customSheetViews>
  <mergeCells count="87">
    <mergeCell ref="C119:O119"/>
    <mergeCell ref="C54:O54"/>
    <mergeCell ref="J55:O55"/>
    <mergeCell ref="M56:M57"/>
    <mergeCell ref="N56:N57"/>
    <mergeCell ref="H56:H57"/>
    <mergeCell ref="I56:I57"/>
    <mergeCell ref="C56:C57"/>
    <mergeCell ref="D56:D57"/>
    <mergeCell ref="G56:G57"/>
    <mergeCell ref="O88:O89"/>
    <mergeCell ref="F88:F89"/>
    <mergeCell ref="G88:G89"/>
    <mergeCell ref="H88:H89"/>
    <mergeCell ref="I88:I89"/>
    <mergeCell ref="A121:A122"/>
    <mergeCell ref="B121:B122"/>
    <mergeCell ref="C121:C122"/>
    <mergeCell ref="D121:D122"/>
    <mergeCell ref="E121:E122"/>
    <mergeCell ref="K121:K122"/>
    <mergeCell ref="L121:L122"/>
    <mergeCell ref="O121:O122"/>
    <mergeCell ref="C120:D120"/>
    <mergeCell ref="E120:F120"/>
    <mergeCell ref="F121:F122"/>
    <mergeCell ref="G121:G122"/>
    <mergeCell ref="H121:H122"/>
    <mergeCell ref="I121:I122"/>
    <mergeCell ref="J121:J122"/>
    <mergeCell ref="G120:I120"/>
    <mergeCell ref="J120:O120"/>
    <mergeCell ref="A88:A89"/>
    <mergeCell ref="B88:B89"/>
    <mergeCell ref="C88:C89"/>
    <mergeCell ref="D88:D89"/>
    <mergeCell ref="E88:E89"/>
    <mergeCell ref="A87:B87"/>
    <mergeCell ref="C87:D87"/>
    <mergeCell ref="A55:B55"/>
    <mergeCell ref="G55:I55"/>
    <mergeCell ref="A56:A57"/>
    <mergeCell ref="B56:B57"/>
    <mergeCell ref="E87:F87"/>
    <mergeCell ref="G87:I87"/>
    <mergeCell ref="E56:E57"/>
    <mergeCell ref="F56:F57"/>
    <mergeCell ref="E55:F55"/>
    <mergeCell ref="C55:D55"/>
    <mergeCell ref="A23:B23"/>
    <mergeCell ref="C23:D23"/>
    <mergeCell ref="A24:A25"/>
    <mergeCell ref="B24:B25"/>
    <mergeCell ref="C24:C25"/>
    <mergeCell ref="D24:D25"/>
    <mergeCell ref="P24:P25"/>
    <mergeCell ref="P56:P57"/>
    <mergeCell ref="P88:P89"/>
    <mergeCell ref="P121:P122"/>
    <mergeCell ref="J87:O87"/>
    <mergeCell ref="J88:J89"/>
    <mergeCell ref="K88:K89"/>
    <mergeCell ref="L88:L89"/>
    <mergeCell ref="M88:M89"/>
    <mergeCell ref="N88:N89"/>
    <mergeCell ref="J56:J57"/>
    <mergeCell ref="K56:K57"/>
    <mergeCell ref="L56:L57"/>
    <mergeCell ref="J24:J25"/>
    <mergeCell ref="M121:M122"/>
    <mergeCell ref="N121:N122"/>
    <mergeCell ref="C22:O22"/>
    <mergeCell ref="M24:M25"/>
    <mergeCell ref="N24:N25"/>
    <mergeCell ref="O24:O25"/>
    <mergeCell ref="C86:O86"/>
    <mergeCell ref="J23:O23"/>
    <mergeCell ref="I24:I25"/>
    <mergeCell ref="H24:H25"/>
    <mergeCell ref="G23:I23"/>
    <mergeCell ref="E23:F23"/>
    <mergeCell ref="G24:G25"/>
    <mergeCell ref="F24:F25"/>
    <mergeCell ref="E24:E25"/>
    <mergeCell ref="L24:L25"/>
    <mergeCell ref="K24:K25"/>
    <mergeCell ref="O56:O57"/>
  </mergeCells>
  <pageMargins left="0.2" right="0.2" top="0.25" bottom="0.25" header="0.3" footer="0.3"/>
  <pageSetup paperSize="17" scale="62" fitToHeight="2"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8"/>
  <sheetViews>
    <sheetView topLeftCell="B1" workbookViewId="0">
      <selection activeCell="C2" sqref="C2"/>
    </sheetView>
  </sheetViews>
  <sheetFormatPr defaultRowHeight="12.75" x14ac:dyDescent="0.2"/>
  <cols>
    <col min="1" max="1" width="17.42578125" style="361" customWidth="1"/>
    <col min="2" max="2" width="12.5703125" style="39" customWidth="1"/>
    <col min="3" max="3" width="119.140625" style="361" customWidth="1"/>
  </cols>
  <sheetData>
    <row r="1" spans="1:3" s="1" customFormat="1" ht="38.25" x14ac:dyDescent="0.2">
      <c r="A1" s="344" t="s">
        <v>723</v>
      </c>
      <c r="B1" s="345" t="s">
        <v>724</v>
      </c>
      <c r="C1" s="346" t="s">
        <v>725</v>
      </c>
    </row>
    <row r="2" spans="1:3" x14ac:dyDescent="0.2">
      <c r="A2" s="122" t="s">
        <v>944</v>
      </c>
      <c r="B2" s="322">
        <v>42644</v>
      </c>
      <c r="C2" s="114" t="s">
        <v>945</v>
      </c>
    </row>
    <row r="3" spans="1:3" x14ac:dyDescent="0.2">
      <c r="A3" s="342"/>
      <c r="B3" s="343"/>
      <c r="C3" s="341"/>
    </row>
    <row r="4" spans="1:3" x14ac:dyDescent="0.2">
      <c r="A4" s="122"/>
      <c r="B4" s="322"/>
      <c r="C4" s="114"/>
    </row>
    <row r="5" spans="1:3" x14ac:dyDescent="0.2">
      <c r="A5" s="122"/>
      <c r="B5" s="322"/>
      <c r="C5" s="114"/>
    </row>
    <row r="6" spans="1:3" x14ac:dyDescent="0.2">
      <c r="A6" s="342"/>
      <c r="B6" s="343"/>
      <c r="C6" s="362"/>
    </row>
    <row r="7" spans="1:3" x14ac:dyDescent="0.2">
      <c r="A7" s="1264"/>
      <c r="B7" s="322"/>
      <c r="C7" s="341"/>
    </row>
    <row r="8" spans="1:3" x14ac:dyDescent="0.2">
      <c r="A8" s="1264"/>
      <c r="B8" s="322"/>
      <c r="C8" s="1322"/>
    </row>
  </sheetData>
  <customSheetViews>
    <customSheetView guid="{D635BEAF-4410-44C3-8109-399BEE34BBD8}">
      <selection activeCell="C14" sqref="C14"/>
      <pageMargins left="0.7" right="0.7" top="0.75" bottom="0.75" header="0.3" footer="0.3"/>
    </customSheetView>
    <customSheetView guid="{2BD304A4-4089-4AB2-9F34-C79EE9203C6C}">
      <selection activeCell="C8" sqref="C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AV205"/>
  <sheetViews>
    <sheetView showGridLines="0" topLeftCell="A5" zoomScale="70" zoomScaleNormal="70" zoomScalePageLayoutView="60" workbookViewId="0">
      <selection activeCell="G138" sqref="G138"/>
    </sheetView>
  </sheetViews>
  <sheetFormatPr defaultRowHeight="12.75" x14ac:dyDescent="0.2"/>
  <cols>
    <col min="1" max="1" width="2.7109375" style="414" customWidth="1"/>
    <col min="2" max="2" width="48.85546875" style="1144" customWidth="1"/>
    <col min="3" max="3" width="23.42578125" style="1144" customWidth="1"/>
    <col min="4" max="4" width="29.42578125" style="1145" customWidth="1"/>
    <col min="5" max="5" width="15.7109375" style="1144" customWidth="1"/>
    <col min="6" max="6" width="14.7109375" style="415" customWidth="1"/>
    <col min="7" max="7" width="7.85546875" style="414" customWidth="1"/>
    <col min="8" max="8" width="8.7109375" style="415" customWidth="1"/>
    <col min="9" max="9" width="16.85546875" style="415" customWidth="1"/>
    <col min="10" max="10" width="13.5703125" style="415" customWidth="1"/>
    <col min="11" max="11" width="13.7109375" style="415" customWidth="1"/>
    <col min="12" max="12" width="18.85546875" style="415" customWidth="1"/>
    <col min="13" max="13" width="13.42578125" style="414" customWidth="1"/>
    <col min="14" max="14" width="9.140625" style="414"/>
    <col min="15" max="17" width="9.140625" style="414" customWidth="1"/>
    <col min="18" max="20" width="9.140625" style="16" customWidth="1"/>
    <col min="21" max="21" width="3.42578125" style="16" customWidth="1"/>
    <col min="22" max="22" width="29.85546875" style="16" customWidth="1"/>
    <col min="23" max="24" width="9.140625" style="16" customWidth="1"/>
    <col min="25" max="25" width="13.28515625" style="16" customWidth="1"/>
    <col min="26" max="26" width="11.140625" style="16" customWidth="1"/>
    <col min="27" max="28" width="9.140625" style="16" customWidth="1"/>
    <col min="29" max="29" width="12.5703125" style="40" customWidth="1"/>
    <col min="30" max="30" width="11.42578125" style="40" customWidth="1"/>
    <col min="31" max="32" width="9.140625" style="16" customWidth="1"/>
    <col min="33" max="33" width="13.5703125" style="40" customWidth="1"/>
    <col min="34" max="34" width="12" style="40" customWidth="1"/>
    <col min="35" max="36" width="9.140625" style="16" customWidth="1"/>
    <col min="37" max="37" width="13.42578125" style="40" customWidth="1"/>
    <col min="38" max="38" width="12" style="40" customWidth="1"/>
    <col min="39" max="40" width="9.140625" style="16" customWidth="1"/>
    <col min="41" max="41" width="13" style="40" customWidth="1"/>
    <col min="42" max="42" width="12.140625" style="40" customWidth="1"/>
    <col min="43" max="44" width="9.140625" style="16" customWidth="1"/>
    <col min="45" max="45" width="12.42578125" style="40" customWidth="1"/>
    <col min="46" max="46" width="11.85546875" style="40" customWidth="1"/>
    <col min="47" max="47" width="14.28515625" style="16" customWidth="1"/>
    <col min="48" max="48" width="12.140625" style="16" customWidth="1"/>
    <col min="49" max="51" width="9.140625" style="16" customWidth="1"/>
    <col min="52" max="16384" width="9.140625" style="16"/>
  </cols>
  <sheetData>
    <row r="1" spans="1:46" s="1386" customFormat="1" ht="26.25" x14ac:dyDescent="0.4">
      <c r="A1" s="1381" t="s">
        <v>36</v>
      </c>
      <c r="B1" s="1382"/>
      <c r="C1" s="1382"/>
      <c r="D1" s="1383"/>
      <c r="E1" s="1382"/>
      <c r="F1" s="1384"/>
      <c r="G1" s="1385"/>
      <c r="H1" s="1384"/>
      <c r="I1" s="1384"/>
      <c r="J1" s="1384"/>
      <c r="K1" s="1384"/>
      <c r="L1" s="1384"/>
      <c r="M1" s="1385"/>
      <c r="N1" s="1385"/>
      <c r="O1" s="1385"/>
      <c r="P1" s="1385"/>
      <c r="Q1" s="1385"/>
    </row>
    <row r="2" spans="1:46" s="1392" customFormat="1" ht="23.25" x14ac:dyDescent="0.35">
      <c r="A2" s="1387" t="s">
        <v>281</v>
      </c>
      <c r="B2" s="1388"/>
      <c r="C2" s="1388"/>
      <c r="D2" s="1389"/>
      <c r="E2" s="1388"/>
      <c r="F2" s="1390"/>
      <c r="G2" s="1391"/>
      <c r="H2" s="1390"/>
      <c r="I2" s="1390"/>
      <c r="J2" s="1390"/>
      <c r="K2" s="1390"/>
      <c r="L2" s="1390"/>
      <c r="M2" s="1391"/>
      <c r="N2" s="1391"/>
      <c r="O2" s="1391"/>
      <c r="P2" s="1391"/>
      <c r="Q2" s="1391"/>
    </row>
    <row r="4" spans="1:46" s="19" customFormat="1" ht="15" customHeight="1" x14ac:dyDescent="0.25">
      <c r="A4" s="417"/>
      <c r="B4" s="404" t="s">
        <v>55</v>
      </c>
      <c r="C4" s="404"/>
      <c r="D4" s="431"/>
      <c r="E4" s="1143"/>
      <c r="F4" s="398"/>
      <c r="G4" s="417"/>
      <c r="H4" s="419" t="s">
        <v>37</v>
      </c>
      <c r="I4" s="420"/>
      <c r="J4" s="420"/>
      <c r="K4" s="398"/>
      <c r="L4" s="398"/>
      <c r="M4" s="417"/>
      <c r="N4" s="417"/>
      <c r="O4" s="417"/>
      <c r="P4" s="417"/>
      <c r="Q4" s="417"/>
      <c r="AC4" s="153"/>
      <c r="AD4" s="153"/>
      <c r="AG4" s="153"/>
      <c r="AH4" s="153"/>
      <c r="AK4" s="153"/>
      <c r="AL4" s="153"/>
      <c r="AO4" s="153"/>
      <c r="AP4" s="153"/>
      <c r="AS4" s="153"/>
      <c r="AT4" s="153"/>
    </row>
    <row r="5" spans="1:46" s="19" customFormat="1" ht="15" customHeight="1" x14ac:dyDescent="0.25">
      <c r="A5" s="417"/>
      <c r="B5" s="1997" t="s">
        <v>800</v>
      </c>
      <c r="C5" s="1997"/>
      <c r="D5" s="1997"/>
      <c r="E5" s="1997"/>
      <c r="F5" s="398"/>
      <c r="G5" s="417"/>
      <c r="H5" s="421" t="s">
        <v>171</v>
      </c>
      <c r="I5" s="422"/>
      <c r="J5" s="241"/>
      <c r="K5" s="398"/>
      <c r="L5" s="398"/>
      <c r="M5" s="417"/>
      <c r="N5" s="417"/>
      <c r="O5" s="417"/>
      <c r="P5" s="417"/>
      <c r="Q5" s="417"/>
      <c r="AC5" s="153"/>
      <c r="AD5" s="153"/>
      <c r="AG5" s="153"/>
      <c r="AH5" s="153"/>
      <c r="AK5" s="153"/>
      <c r="AL5" s="153"/>
      <c r="AO5" s="153"/>
      <c r="AP5" s="153"/>
      <c r="AS5" s="153"/>
      <c r="AT5" s="153"/>
    </row>
    <row r="6" spans="1:46" s="19" customFormat="1" ht="15" customHeight="1" x14ac:dyDescent="0.25">
      <c r="A6" s="417"/>
      <c r="B6" s="1997"/>
      <c r="C6" s="1997"/>
      <c r="D6" s="1997"/>
      <c r="E6" s="1997"/>
      <c r="F6" s="398"/>
      <c r="G6" s="417"/>
      <c r="H6" s="421" t="s">
        <v>91</v>
      </c>
      <c r="I6" s="422"/>
      <c r="J6" s="425"/>
      <c r="K6" s="398"/>
      <c r="L6" s="398"/>
      <c r="M6" s="417"/>
      <c r="N6" s="417"/>
      <c r="O6" s="417"/>
      <c r="P6" s="417"/>
      <c r="Q6" s="417"/>
      <c r="AC6" s="153"/>
      <c r="AD6" s="153"/>
      <c r="AG6" s="153"/>
      <c r="AH6" s="153"/>
      <c r="AK6" s="153"/>
      <c r="AL6" s="153"/>
      <c r="AO6" s="153"/>
      <c r="AP6" s="153"/>
      <c r="AS6" s="153"/>
      <c r="AT6" s="153"/>
    </row>
    <row r="7" spans="1:46" s="19" customFormat="1" ht="15" customHeight="1" x14ac:dyDescent="0.25">
      <c r="A7" s="417"/>
      <c r="B7" s="1997"/>
      <c r="C7" s="1997"/>
      <c r="D7" s="1997"/>
      <c r="E7" s="1997"/>
      <c r="F7" s="398"/>
      <c r="G7" s="417"/>
      <c r="H7" s="427" t="s">
        <v>88</v>
      </c>
      <c r="I7" s="428"/>
      <c r="J7" s="1207"/>
      <c r="K7" s="398"/>
      <c r="L7" s="398"/>
      <c r="M7" s="417"/>
      <c r="N7" s="417"/>
      <c r="O7" s="417"/>
      <c r="P7" s="417"/>
      <c r="Q7" s="417"/>
      <c r="AC7" s="153"/>
      <c r="AD7" s="153"/>
      <c r="AG7" s="153"/>
      <c r="AH7" s="153"/>
      <c r="AK7" s="153"/>
      <c r="AL7" s="153"/>
      <c r="AO7" s="153"/>
      <c r="AP7" s="153"/>
      <c r="AS7" s="153"/>
      <c r="AT7" s="153"/>
    </row>
    <row r="8" spans="1:46" ht="15" x14ac:dyDescent="0.25">
      <c r="H8" s="427" t="s">
        <v>89</v>
      </c>
      <c r="I8" s="428"/>
      <c r="J8" s="430"/>
    </row>
    <row r="9" spans="1:46" s="155" customFormat="1" ht="9" customHeight="1" x14ac:dyDescent="0.25">
      <c r="A9" s="669"/>
      <c r="B9" s="1146"/>
      <c r="C9" s="1146"/>
      <c r="D9" s="1147"/>
      <c r="E9" s="1146"/>
      <c r="F9" s="1148"/>
      <c r="G9" s="669"/>
      <c r="H9" s="1149"/>
      <c r="I9" s="1150"/>
      <c r="J9" s="945"/>
      <c r="K9" s="1148"/>
      <c r="L9" s="1148"/>
      <c r="M9" s="669"/>
      <c r="N9" s="669"/>
      <c r="O9" s="669"/>
      <c r="P9" s="669"/>
      <c r="Q9" s="669"/>
    </row>
    <row r="10" spans="1:46" s="1399" customFormat="1" ht="18.75" x14ac:dyDescent="0.3">
      <c r="A10" s="1393"/>
      <c r="B10" s="1394" t="s">
        <v>523</v>
      </c>
      <c r="C10" s="1394"/>
      <c r="D10" s="1395"/>
      <c r="E10" s="1394"/>
      <c r="F10" s="1396"/>
      <c r="G10" s="1397"/>
      <c r="H10" s="1398"/>
      <c r="I10" s="1398"/>
      <c r="J10" s="1398"/>
      <c r="K10" s="1398"/>
      <c r="L10" s="1398"/>
      <c r="M10" s="1393"/>
      <c r="N10" s="1393"/>
      <c r="O10" s="1393"/>
      <c r="P10" s="1393"/>
      <c r="Q10" s="1393"/>
    </row>
    <row r="11" spans="1:46" s="41" customFormat="1" ht="15" x14ac:dyDescent="0.25">
      <c r="A11" s="417"/>
      <c r="B11" s="403" t="s">
        <v>174</v>
      </c>
      <c r="C11" s="404"/>
      <c r="D11" s="408"/>
      <c r="E11" s="404"/>
      <c r="F11" s="409"/>
      <c r="G11" s="410"/>
      <c r="H11" s="411"/>
      <c r="I11" s="411"/>
      <c r="J11" s="411"/>
      <c r="K11" s="411"/>
      <c r="L11" s="411"/>
      <c r="M11" s="417"/>
      <c r="N11" s="417"/>
      <c r="O11" s="417"/>
      <c r="P11" s="417"/>
      <c r="Q11" s="417"/>
      <c r="AC11" s="153"/>
      <c r="AD11" s="153"/>
      <c r="AG11" s="153"/>
      <c r="AH11" s="153"/>
      <c r="AK11" s="153"/>
      <c r="AL11" s="153"/>
      <c r="AO11" s="153"/>
      <c r="AP11" s="153"/>
      <c r="AS11" s="153"/>
      <c r="AT11" s="153"/>
    </row>
    <row r="12" spans="1:46" s="41" customFormat="1" ht="15" x14ac:dyDescent="0.25">
      <c r="A12" s="417"/>
      <c r="B12" s="1151" t="s">
        <v>170</v>
      </c>
      <c r="C12" s="404"/>
      <c r="D12" s="408"/>
      <c r="E12" s="404"/>
      <c r="F12" s="409"/>
      <c r="G12" s="410"/>
      <c r="H12" s="411"/>
      <c r="I12" s="411"/>
      <c r="J12" s="411"/>
      <c r="K12" s="411"/>
      <c r="L12" s="411"/>
      <c r="M12" s="417"/>
      <c r="N12" s="417"/>
      <c r="O12" s="417"/>
      <c r="P12" s="417"/>
      <c r="Q12" s="417"/>
      <c r="AC12" s="153"/>
      <c r="AD12" s="153"/>
      <c r="AG12" s="153"/>
      <c r="AH12" s="153"/>
      <c r="AK12" s="153"/>
      <c r="AL12" s="153"/>
      <c r="AO12" s="153"/>
      <c r="AP12" s="153"/>
      <c r="AS12" s="153"/>
      <c r="AT12" s="153"/>
    </row>
    <row r="13" spans="1:46" x14ac:dyDescent="0.2">
      <c r="B13" s="1152"/>
      <c r="C13" s="1152"/>
      <c r="D13" s="1153"/>
    </row>
    <row r="14" spans="1:46" s="19" customFormat="1" ht="15" x14ac:dyDescent="0.25">
      <c r="A14" s="417"/>
      <c r="B14" s="1154" t="s">
        <v>38</v>
      </c>
      <c r="C14" s="2013" t="s">
        <v>891</v>
      </c>
      <c r="D14" s="2014"/>
      <c r="E14" s="399" t="s">
        <v>357</v>
      </c>
      <c r="F14" s="1155"/>
      <c r="G14" s="417"/>
      <c r="H14" s="398"/>
      <c r="I14" s="398"/>
      <c r="J14" s="398"/>
      <c r="K14" s="398"/>
      <c r="L14" s="398"/>
      <c r="M14" s="417"/>
      <c r="N14" s="417"/>
      <c r="O14" s="417"/>
      <c r="P14" s="417"/>
      <c r="Q14" s="417"/>
      <c r="AC14" s="153"/>
      <c r="AD14" s="153"/>
      <c r="AG14" s="153"/>
      <c r="AH14" s="153"/>
      <c r="AK14" s="153"/>
      <c r="AL14" s="153"/>
      <c r="AO14" s="153"/>
      <c r="AP14" s="153"/>
      <c r="AS14" s="153"/>
      <c r="AT14" s="153"/>
    </row>
    <row r="15" spans="1:46" s="19" customFormat="1" ht="15" x14ac:dyDescent="0.25">
      <c r="A15" s="417"/>
      <c r="B15" s="1154"/>
      <c r="C15" s="369"/>
      <c r="D15" s="370" t="s">
        <v>120</v>
      </c>
      <c r="E15" s="1157"/>
      <c r="F15" s="1155"/>
      <c r="G15" s="417"/>
      <c r="H15" s="398"/>
      <c r="I15" s="398"/>
      <c r="J15" s="398"/>
      <c r="K15" s="398"/>
      <c r="L15" s="398"/>
      <c r="M15" s="417"/>
      <c r="N15" s="417"/>
      <c r="O15" s="417"/>
      <c r="P15" s="417"/>
      <c r="Q15" s="417"/>
      <c r="AC15" s="153"/>
      <c r="AD15" s="153"/>
      <c r="AG15" s="153"/>
      <c r="AH15" s="153"/>
      <c r="AK15" s="153"/>
      <c r="AL15" s="153"/>
      <c r="AO15" s="153"/>
      <c r="AP15" s="153"/>
      <c r="AS15" s="153"/>
      <c r="AT15" s="153"/>
    </row>
    <row r="16" spans="1:46" s="19" customFormat="1" ht="15" customHeight="1" x14ac:dyDescent="0.25">
      <c r="A16" s="417"/>
      <c r="B16" s="1154" t="s">
        <v>39</v>
      </c>
      <c r="C16" s="2001" t="s">
        <v>892</v>
      </c>
      <c r="D16" s="2002"/>
      <c r="E16" s="399" t="s">
        <v>358</v>
      </c>
      <c r="F16" s="1155"/>
      <c r="G16" s="417"/>
      <c r="H16" s="398"/>
      <c r="I16" s="398"/>
      <c r="J16" s="398"/>
      <c r="K16" s="398"/>
      <c r="L16" s="398"/>
      <c r="M16" s="417"/>
      <c r="N16" s="417"/>
      <c r="O16" s="417"/>
      <c r="P16" s="417"/>
      <c r="Q16" s="417"/>
      <c r="AC16" s="153"/>
      <c r="AD16" s="153"/>
      <c r="AG16" s="153"/>
      <c r="AH16" s="153"/>
      <c r="AK16" s="153"/>
      <c r="AL16" s="153"/>
      <c r="AO16" s="153"/>
      <c r="AP16" s="153"/>
      <c r="AS16" s="153"/>
      <c r="AT16" s="153"/>
    </row>
    <row r="17" spans="1:46" s="19" customFormat="1" ht="15" x14ac:dyDescent="0.25">
      <c r="A17" s="417"/>
      <c r="B17" s="1154"/>
      <c r="C17" s="2003"/>
      <c r="D17" s="2004"/>
      <c r="E17" s="399"/>
      <c r="F17" s="1155"/>
      <c r="G17" s="417"/>
      <c r="H17" s="398"/>
      <c r="I17" s="398"/>
      <c r="J17" s="398"/>
      <c r="K17" s="398"/>
      <c r="L17" s="398"/>
      <c r="M17" s="417"/>
      <c r="N17" s="417"/>
      <c r="O17" s="417"/>
      <c r="P17" s="417"/>
      <c r="Q17" s="417"/>
      <c r="AC17" s="153"/>
      <c r="AD17" s="153"/>
      <c r="AG17" s="153"/>
      <c r="AH17" s="153"/>
      <c r="AK17" s="153"/>
      <c r="AL17" s="153"/>
      <c r="AO17" s="153"/>
      <c r="AP17" s="153"/>
      <c r="AS17" s="153"/>
      <c r="AT17" s="153"/>
    </row>
    <row r="18" spans="1:46" s="19" customFormat="1" ht="15" x14ac:dyDescent="0.25">
      <c r="A18" s="417"/>
      <c r="B18" s="1154"/>
      <c r="C18" s="2005"/>
      <c r="D18" s="2006"/>
      <c r="E18" s="399"/>
      <c r="F18" s="1155"/>
      <c r="G18" s="417"/>
      <c r="H18" s="398"/>
      <c r="I18" s="398"/>
      <c r="J18" s="398"/>
      <c r="K18" s="398"/>
      <c r="L18" s="398"/>
      <c r="M18" s="417"/>
      <c r="N18" s="417"/>
      <c r="O18" s="417"/>
      <c r="P18" s="417"/>
      <c r="Q18" s="417"/>
      <c r="AC18" s="153"/>
      <c r="AD18" s="153"/>
      <c r="AG18" s="153"/>
      <c r="AH18" s="153"/>
      <c r="AK18" s="153"/>
      <c r="AL18" s="153"/>
      <c r="AO18" s="153"/>
      <c r="AP18" s="153"/>
      <c r="AS18" s="153"/>
      <c r="AT18" s="153"/>
    </row>
    <row r="19" spans="1:46" s="19" customFormat="1" ht="15" x14ac:dyDescent="0.25">
      <c r="A19" s="417"/>
      <c r="B19" s="1154"/>
      <c r="C19" s="369"/>
      <c r="D19" s="370"/>
      <c r="E19" s="1157"/>
      <c r="F19" s="1155"/>
      <c r="G19" s="417"/>
      <c r="H19" s="398"/>
      <c r="I19" s="398"/>
      <c r="J19" s="398"/>
      <c r="K19" s="398"/>
      <c r="L19" s="398"/>
      <c r="M19" s="417"/>
      <c r="N19" s="417"/>
      <c r="O19" s="417"/>
      <c r="P19" s="417"/>
      <c r="Q19" s="417"/>
      <c r="AC19" s="153"/>
      <c r="AD19" s="153"/>
      <c r="AG19" s="153"/>
      <c r="AH19" s="153"/>
      <c r="AK19" s="153"/>
      <c r="AL19" s="153"/>
      <c r="AO19" s="153"/>
      <c r="AP19" s="153"/>
      <c r="AS19" s="153"/>
      <c r="AT19" s="153"/>
    </row>
    <row r="20" spans="1:46" s="19" customFormat="1" ht="15" x14ac:dyDescent="0.25">
      <c r="A20" s="417"/>
      <c r="B20" s="1154" t="s">
        <v>121</v>
      </c>
      <c r="C20" s="1998" t="s">
        <v>893</v>
      </c>
      <c r="D20" s="1999"/>
      <c r="E20" s="399" t="s">
        <v>359</v>
      </c>
      <c r="F20" s="1155"/>
      <c r="G20" s="417"/>
      <c r="H20" s="398"/>
      <c r="I20" s="398"/>
      <c r="J20" s="398"/>
      <c r="K20" s="398"/>
      <c r="L20" s="398"/>
      <c r="M20" s="417"/>
      <c r="N20" s="417"/>
      <c r="O20" s="417"/>
      <c r="P20" s="417"/>
      <c r="Q20" s="417"/>
      <c r="AC20" s="153"/>
      <c r="AD20" s="153"/>
      <c r="AG20" s="153"/>
      <c r="AH20" s="153"/>
      <c r="AK20" s="153"/>
      <c r="AL20" s="153"/>
      <c r="AO20" s="153"/>
      <c r="AP20" s="153"/>
      <c r="AS20" s="153"/>
      <c r="AT20" s="153"/>
    </row>
    <row r="21" spans="1:46" s="19" customFormat="1" ht="15" x14ac:dyDescent="0.25">
      <c r="A21" s="417"/>
      <c r="B21" s="1154"/>
      <c r="C21" s="369"/>
      <c r="D21" s="252"/>
      <c r="E21" s="1158"/>
      <c r="F21" s="1155"/>
      <c r="G21" s="417"/>
      <c r="H21" s="398"/>
      <c r="I21" s="398"/>
      <c r="J21" s="398"/>
      <c r="K21" s="398"/>
      <c r="L21" s="398"/>
      <c r="M21" s="417"/>
      <c r="N21" s="417"/>
      <c r="O21" s="417"/>
      <c r="P21" s="417"/>
      <c r="Q21" s="417"/>
      <c r="AC21" s="153"/>
      <c r="AD21" s="153"/>
      <c r="AG21" s="153"/>
      <c r="AH21" s="153"/>
      <c r="AK21" s="153"/>
      <c r="AL21" s="153"/>
      <c r="AO21" s="153"/>
      <c r="AP21" s="153"/>
      <c r="AS21" s="153"/>
      <c r="AT21" s="153"/>
    </row>
    <row r="22" spans="1:46" s="19" customFormat="1" ht="15" x14ac:dyDescent="0.25">
      <c r="A22" s="417"/>
      <c r="B22" s="1154" t="s">
        <v>40</v>
      </c>
      <c r="C22" s="371">
        <v>43101</v>
      </c>
      <c r="D22" s="372" t="s">
        <v>511</v>
      </c>
      <c r="E22" s="1158"/>
      <c r="F22" s="1155"/>
      <c r="G22" s="417"/>
      <c r="H22" s="398"/>
      <c r="I22" s="398"/>
      <c r="J22" s="398"/>
      <c r="K22" s="417"/>
      <c r="L22" s="398"/>
      <c r="M22" s="417"/>
      <c r="N22" s="417"/>
      <c r="O22" s="417"/>
      <c r="P22" s="417"/>
      <c r="Q22" s="417"/>
      <c r="AC22" s="153"/>
      <c r="AD22" s="153"/>
      <c r="AG22" s="153"/>
      <c r="AH22" s="153"/>
      <c r="AK22" s="153"/>
      <c r="AL22" s="153"/>
      <c r="AO22" s="153"/>
      <c r="AP22" s="153"/>
      <c r="AS22" s="153"/>
      <c r="AT22" s="153"/>
    </row>
    <row r="23" spans="1:46" s="153" customFormat="1" ht="15" x14ac:dyDescent="0.25">
      <c r="A23" s="417"/>
      <c r="B23" s="1154" t="s">
        <v>858</v>
      </c>
      <c r="C23" s="371">
        <v>42736</v>
      </c>
      <c r="D23" s="372" t="s">
        <v>841</v>
      </c>
      <c r="E23" s="1158"/>
      <c r="F23" s="1155"/>
      <c r="G23" s="417"/>
      <c r="H23" s="398"/>
      <c r="I23" s="398"/>
      <c r="J23" s="398"/>
      <c r="K23" s="417"/>
      <c r="L23" s="398"/>
      <c r="M23" s="417"/>
      <c r="N23" s="417"/>
      <c r="O23" s="417"/>
      <c r="P23" s="417"/>
      <c r="Q23" s="417"/>
    </row>
    <row r="24" spans="1:46" s="19" customFormat="1" ht="15" x14ac:dyDescent="0.25">
      <c r="A24" s="417"/>
      <c r="B24" s="1154"/>
      <c r="C24" s="408"/>
      <c r="D24" s="1156"/>
      <c r="E24" s="1157"/>
      <c r="F24" s="1155"/>
      <c r="G24" s="417"/>
      <c r="H24" s="398"/>
      <c r="I24" s="398"/>
      <c r="J24" s="398"/>
      <c r="K24" s="398"/>
      <c r="L24" s="398"/>
      <c r="M24" s="417"/>
      <c r="N24" s="417"/>
      <c r="O24" s="417"/>
      <c r="P24" s="417"/>
      <c r="Q24" s="417"/>
      <c r="AC24" s="153"/>
      <c r="AD24" s="153"/>
      <c r="AG24" s="153"/>
      <c r="AH24" s="153"/>
      <c r="AK24" s="153"/>
      <c r="AL24" s="153"/>
      <c r="AO24" s="153"/>
      <c r="AP24" s="153"/>
      <c r="AS24" s="153"/>
      <c r="AT24" s="153"/>
    </row>
    <row r="25" spans="1:46" s="19" customFormat="1" ht="15" customHeight="1" x14ac:dyDescent="0.25">
      <c r="A25" s="417"/>
      <c r="B25" s="1154" t="s">
        <v>41</v>
      </c>
      <c r="C25" s="2007" t="s">
        <v>772</v>
      </c>
      <c r="D25" s="2008"/>
      <c r="E25" s="399" t="s">
        <v>360</v>
      </c>
      <c r="F25" s="1155"/>
      <c r="G25" s="417"/>
      <c r="H25" s="398"/>
      <c r="I25" s="398"/>
      <c r="J25" s="398"/>
      <c r="K25" s="398"/>
      <c r="L25" s="398"/>
      <c r="M25" s="417"/>
      <c r="N25" s="417"/>
      <c r="O25" s="417"/>
      <c r="P25" s="417"/>
      <c r="Q25" s="417"/>
      <c r="AC25" s="153"/>
      <c r="AD25" s="153"/>
      <c r="AG25" s="153"/>
      <c r="AH25" s="153"/>
      <c r="AK25" s="153"/>
      <c r="AL25" s="153"/>
      <c r="AO25" s="153"/>
      <c r="AP25" s="153"/>
      <c r="AS25" s="153"/>
      <c r="AT25" s="153"/>
    </row>
    <row r="26" spans="1:46" s="19" customFormat="1" ht="15" x14ac:dyDescent="0.25">
      <c r="A26" s="417"/>
      <c r="B26" s="404"/>
      <c r="C26" s="2009" t="s">
        <v>515</v>
      </c>
      <c r="D26" s="2010"/>
      <c r="E26" s="399" t="s">
        <v>361</v>
      </c>
      <c r="F26" s="1155"/>
      <c r="G26" s="417"/>
      <c r="H26" s="398"/>
      <c r="I26" s="398"/>
      <c r="J26" s="398"/>
      <c r="K26" s="398"/>
      <c r="L26" s="398"/>
      <c r="M26" s="417"/>
      <c r="N26" s="417"/>
      <c r="O26" s="417"/>
      <c r="P26" s="417"/>
      <c r="Q26" s="417"/>
      <c r="AC26" s="153"/>
      <c r="AD26" s="153"/>
      <c r="AG26" s="153"/>
      <c r="AH26" s="153"/>
      <c r="AK26" s="153"/>
      <c r="AL26" s="153"/>
      <c r="AO26" s="153"/>
      <c r="AP26" s="153"/>
      <c r="AS26" s="153"/>
      <c r="AT26" s="153"/>
    </row>
    <row r="27" spans="1:46" s="19" customFormat="1" ht="15" x14ac:dyDescent="0.25">
      <c r="A27" s="417"/>
      <c r="B27" s="404"/>
      <c r="C27" s="2011" t="s">
        <v>569</v>
      </c>
      <c r="D27" s="2012"/>
      <c r="E27" s="399" t="s">
        <v>362</v>
      </c>
      <c r="F27" s="1155"/>
      <c r="G27" s="417"/>
      <c r="H27" s="398"/>
      <c r="I27" s="398"/>
      <c r="J27" s="398"/>
      <c r="K27" s="398"/>
      <c r="L27" s="398"/>
      <c r="M27" s="417"/>
      <c r="N27" s="417"/>
      <c r="O27" s="417"/>
      <c r="P27" s="417"/>
      <c r="Q27" s="417"/>
      <c r="AC27" s="153"/>
      <c r="AD27" s="153"/>
      <c r="AG27" s="153"/>
      <c r="AH27" s="153"/>
      <c r="AK27" s="153"/>
      <c r="AL27" s="153"/>
      <c r="AO27" s="153"/>
      <c r="AP27" s="153"/>
      <c r="AS27" s="153"/>
      <c r="AT27" s="153"/>
    </row>
    <row r="28" spans="1:46" s="19" customFormat="1" ht="15" x14ac:dyDescent="0.25">
      <c r="A28" s="417"/>
      <c r="B28" s="404"/>
      <c r="C28" s="408"/>
      <c r="D28" s="1156"/>
      <c r="E28" s="1159"/>
      <c r="F28" s="1155"/>
      <c r="G28" s="417"/>
      <c r="H28" s="398"/>
      <c r="I28" s="398"/>
      <c r="J28" s="398"/>
      <c r="K28" s="398"/>
      <c r="L28" s="398"/>
      <c r="M28" s="417"/>
      <c r="N28" s="417"/>
      <c r="O28" s="417"/>
      <c r="P28" s="417"/>
      <c r="Q28" s="417"/>
      <c r="AC28" s="153"/>
      <c r="AD28" s="153"/>
      <c r="AG28" s="153"/>
      <c r="AH28" s="153"/>
      <c r="AK28" s="153"/>
      <c r="AL28" s="153"/>
      <c r="AO28" s="153"/>
      <c r="AP28" s="153"/>
      <c r="AS28" s="153"/>
      <c r="AT28" s="153"/>
    </row>
    <row r="29" spans="1:46" s="1399" customFormat="1" ht="18.75" x14ac:dyDescent="0.3">
      <c r="A29" s="1393"/>
      <c r="B29" s="1394" t="s">
        <v>425</v>
      </c>
      <c r="C29" s="1394"/>
      <c r="D29" s="1395"/>
      <c r="E29" s="1394"/>
      <c r="F29" s="1396"/>
      <c r="G29" s="1397"/>
      <c r="H29" s="1398"/>
      <c r="I29" s="1398"/>
      <c r="J29" s="1398"/>
      <c r="K29" s="1398"/>
      <c r="L29" s="1398"/>
      <c r="M29" s="1393"/>
      <c r="N29" s="1393"/>
      <c r="O29" s="1393"/>
      <c r="P29" s="1393"/>
      <c r="Q29" s="1393"/>
    </row>
    <row r="30" spans="1:46" s="153" customFormat="1" ht="15" x14ac:dyDescent="0.25">
      <c r="A30" s="417"/>
      <c r="B30" s="403" t="s">
        <v>174</v>
      </c>
      <c r="C30" s="408"/>
      <c r="D30" s="1156"/>
      <c r="E30" s="1159"/>
      <c r="F30" s="1155"/>
      <c r="G30" s="417"/>
      <c r="H30" s="398"/>
      <c r="I30" s="398"/>
      <c r="J30" s="398"/>
      <c r="K30" s="398"/>
      <c r="L30" s="398"/>
      <c r="M30" s="417"/>
      <c r="N30" s="417"/>
      <c r="O30" s="417"/>
      <c r="P30" s="417"/>
      <c r="Q30" s="417"/>
    </row>
    <row r="31" spans="1:46" s="153" customFormat="1" ht="15" x14ac:dyDescent="0.25">
      <c r="A31" s="417"/>
      <c r="B31" s="1151" t="s">
        <v>420</v>
      </c>
      <c r="C31" s="408"/>
      <c r="D31" s="1156"/>
      <c r="E31" s="1159"/>
      <c r="F31" s="1155"/>
      <c r="G31" s="417"/>
      <c r="H31" s="398"/>
      <c r="I31" s="398"/>
      <c r="J31" s="398"/>
      <c r="K31" s="398"/>
      <c r="L31" s="398"/>
      <c r="M31" s="417"/>
      <c r="N31" s="417"/>
      <c r="O31" s="417"/>
      <c r="P31" s="417"/>
      <c r="Q31" s="417"/>
    </row>
    <row r="32" spans="1:46" s="153" customFormat="1" ht="15" x14ac:dyDescent="0.25">
      <c r="A32" s="417"/>
      <c r="B32" s="404"/>
      <c r="C32" s="408"/>
      <c r="D32" s="1156"/>
      <c r="E32" s="1159"/>
      <c r="F32" s="1155"/>
      <c r="G32" s="417"/>
      <c r="H32" s="398"/>
      <c r="I32" s="398"/>
      <c r="J32" s="398"/>
      <c r="K32" s="398"/>
      <c r="L32" s="398"/>
      <c r="M32" s="417"/>
      <c r="N32" s="417"/>
      <c r="O32" s="417"/>
      <c r="P32" s="417"/>
      <c r="Q32" s="417"/>
    </row>
    <row r="33" spans="1:46" s="153" customFormat="1" ht="15.75" thickBot="1" x14ac:dyDescent="0.3">
      <c r="A33" s="417"/>
      <c r="B33" s="404"/>
      <c r="C33" s="408"/>
      <c r="D33" s="1156"/>
      <c r="E33" s="1159"/>
      <c r="F33" s="1155"/>
      <c r="G33" s="417"/>
      <c r="H33" s="398"/>
      <c r="I33" s="398"/>
      <c r="J33" s="398"/>
      <c r="K33" s="398"/>
      <c r="L33" s="398"/>
      <c r="M33" s="417"/>
      <c r="N33" s="417"/>
      <c r="O33" s="417"/>
      <c r="P33" s="417"/>
      <c r="Q33" s="417"/>
    </row>
    <row r="34" spans="1:46" s="153" customFormat="1" ht="77.25" customHeight="1" x14ac:dyDescent="0.25">
      <c r="A34" s="417"/>
      <c r="B34" s="404"/>
      <c r="C34" s="1400" t="s">
        <v>419</v>
      </c>
      <c r="D34" s="1401" t="s">
        <v>417</v>
      </c>
      <c r="E34" s="2022" t="s">
        <v>418</v>
      </c>
      <c r="F34" s="2023"/>
      <c r="G34" s="2015" t="s">
        <v>762</v>
      </c>
      <c r="H34" s="2016"/>
      <c r="I34" s="2021" t="s">
        <v>175</v>
      </c>
      <c r="J34" s="2021"/>
      <c r="K34" s="1402" t="s">
        <v>549</v>
      </c>
      <c r="L34" s="1403" t="s">
        <v>512</v>
      </c>
      <c r="M34" s="409"/>
      <c r="N34" s="417"/>
      <c r="O34" s="417"/>
      <c r="P34" s="417"/>
      <c r="Q34" s="417"/>
    </row>
    <row r="35" spans="1:46" s="153" customFormat="1" ht="15.75" x14ac:dyDescent="0.25">
      <c r="A35" s="417"/>
      <c r="B35" s="323" t="s">
        <v>414</v>
      </c>
      <c r="C35" s="1279" t="str">
        <f>C14</f>
        <v>Project Name</v>
      </c>
      <c r="D35" s="1280" t="str">
        <f>C16</f>
        <v>Project Address</v>
      </c>
      <c r="E35" s="2024" t="str">
        <f>C20</f>
        <v>BBL</v>
      </c>
      <c r="F35" s="2025"/>
      <c r="G35" s="2017"/>
      <c r="H35" s="2018"/>
      <c r="I35" s="2030"/>
      <c r="J35" s="2030"/>
      <c r="K35" s="373">
        <v>1</v>
      </c>
      <c r="L35" s="1379"/>
      <c r="M35" s="417"/>
      <c r="N35" s="417"/>
      <c r="O35" s="417"/>
      <c r="P35" s="417"/>
      <c r="Q35" s="417"/>
    </row>
    <row r="36" spans="1:46" s="153" customFormat="1" ht="15.75" x14ac:dyDescent="0.25">
      <c r="A36" s="417"/>
      <c r="B36" s="323" t="s">
        <v>415</v>
      </c>
      <c r="C36" s="374"/>
      <c r="D36" s="375"/>
      <c r="E36" s="2026"/>
      <c r="F36" s="2027"/>
      <c r="G36" s="2017"/>
      <c r="H36" s="2018"/>
      <c r="I36" s="2030"/>
      <c r="J36" s="2030"/>
      <c r="K36" s="373">
        <v>1</v>
      </c>
      <c r="L36" s="376"/>
      <c r="M36" s="417"/>
      <c r="N36" s="417"/>
      <c r="O36" s="417"/>
      <c r="P36" s="417"/>
      <c r="Q36" s="417"/>
    </row>
    <row r="37" spans="1:46" s="153" customFormat="1" ht="16.5" thickBot="1" x14ac:dyDescent="0.3">
      <c r="A37" s="417"/>
      <c r="B37" s="323" t="s">
        <v>416</v>
      </c>
      <c r="C37" s="377"/>
      <c r="D37" s="378"/>
      <c r="E37" s="2028"/>
      <c r="F37" s="2029"/>
      <c r="G37" s="2019"/>
      <c r="H37" s="2020"/>
      <c r="I37" s="2031"/>
      <c r="J37" s="2031"/>
      <c r="K37" s="379">
        <v>1</v>
      </c>
      <c r="L37" s="380"/>
      <c r="M37" s="417"/>
      <c r="N37" s="417"/>
      <c r="O37" s="417"/>
      <c r="P37" s="417"/>
      <c r="Q37" s="417"/>
    </row>
    <row r="38" spans="1:46" s="153" customFormat="1" ht="15.75" thickBot="1" x14ac:dyDescent="0.3">
      <c r="A38" s="417"/>
      <c r="B38" s="1154" t="s">
        <v>421</v>
      </c>
      <c r="C38" s="408"/>
      <c r="D38" s="1156"/>
      <c r="E38" s="1159"/>
      <c r="F38" s="1155"/>
      <c r="G38" s="1979">
        <f>SUM(G35:H37)</f>
        <v>0</v>
      </c>
      <c r="H38" s="1980"/>
      <c r="I38" s="1981">
        <f>SUM(I35:J37)</f>
        <v>0</v>
      </c>
      <c r="J38" s="1982"/>
      <c r="K38" s="945"/>
      <c r="L38" s="398"/>
      <c r="M38" s="417"/>
      <c r="N38" s="417"/>
      <c r="O38" s="417"/>
      <c r="P38" s="417"/>
      <c r="Q38" s="417"/>
    </row>
    <row r="39" spans="1:46" s="153" customFormat="1" ht="15" x14ac:dyDescent="0.25">
      <c r="A39" s="417"/>
      <c r="B39" s="404"/>
      <c r="C39" s="408"/>
      <c r="D39" s="1156"/>
      <c r="E39" s="1159"/>
      <c r="F39" s="1155"/>
      <c r="G39" s="417"/>
      <c r="H39" s="398"/>
      <c r="I39" s="398"/>
      <c r="J39" s="398"/>
      <c r="K39" s="398"/>
      <c r="L39" s="398"/>
      <c r="M39" s="417"/>
      <c r="N39" s="417"/>
      <c r="O39" s="417"/>
      <c r="P39" s="417"/>
      <c r="Q39" s="417"/>
    </row>
    <row r="40" spans="1:46" ht="15.75" thickBot="1" x14ac:dyDescent="0.3">
      <c r="E40" s="1160"/>
      <c r="F40" s="1155"/>
    </row>
    <row r="41" spans="1:46" s="19" customFormat="1" ht="15" x14ac:dyDescent="0.25">
      <c r="A41" s="417"/>
      <c r="B41" s="1992" t="s">
        <v>894</v>
      </c>
      <c r="C41" s="1993"/>
      <c r="D41" s="1993"/>
      <c r="E41" s="1993"/>
      <c r="F41" s="1993"/>
      <c r="G41" s="1993"/>
      <c r="H41" s="1993"/>
      <c r="I41" s="1993"/>
      <c r="J41" s="1993"/>
      <c r="K41" s="1993"/>
      <c r="L41" s="1994"/>
      <c r="M41" s="417"/>
      <c r="N41" s="417"/>
      <c r="O41" s="417"/>
      <c r="P41" s="417"/>
      <c r="Q41" s="417"/>
      <c r="AC41" s="153"/>
      <c r="AD41" s="153"/>
      <c r="AG41" s="153"/>
      <c r="AH41" s="153"/>
      <c r="AK41" s="153"/>
      <c r="AL41" s="153"/>
      <c r="AO41" s="153"/>
      <c r="AP41" s="153"/>
      <c r="AS41" s="153"/>
      <c r="AT41" s="153"/>
    </row>
    <row r="42" spans="1:46" s="19" customFormat="1" ht="15" x14ac:dyDescent="0.25">
      <c r="A42" s="417"/>
      <c r="B42" s="1404" t="s">
        <v>895</v>
      </c>
      <c r="C42" s="1989" t="s">
        <v>49</v>
      </c>
      <c r="D42" s="1990"/>
      <c r="E42" s="1990"/>
      <c r="F42" s="1990"/>
      <c r="G42" s="1990"/>
      <c r="H42" s="1990"/>
      <c r="I42" s="1990"/>
      <c r="J42" s="1990"/>
      <c r="K42" s="1990"/>
      <c r="L42" s="1991"/>
      <c r="M42" s="417"/>
      <c r="N42" s="417"/>
      <c r="O42" s="417"/>
      <c r="P42" s="417"/>
      <c r="Q42" s="417"/>
      <c r="AC42" s="153"/>
      <c r="AD42" s="153"/>
      <c r="AG42" s="153"/>
      <c r="AH42" s="153"/>
      <c r="AK42" s="153"/>
      <c r="AL42" s="153"/>
      <c r="AO42" s="153"/>
      <c r="AP42" s="153"/>
      <c r="AS42" s="153"/>
      <c r="AT42" s="153"/>
    </row>
    <row r="43" spans="1:46" s="20" customFormat="1" ht="15" x14ac:dyDescent="0.2">
      <c r="A43" s="554"/>
      <c r="B43" s="1329">
        <v>1</v>
      </c>
      <c r="C43" s="1983" t="s">
        <v>896</v>
      </c>
      <c r="D43" s="1984"/>
      <c r="E43" s="1984"/>
      <c r="F43" s="1984"/>
      <c r="G43" s="1984"/>
      <c r="H43" s="1984"/>
      <c r="I43" s="1984"/>
      <c r="J43" s="1984"/>
      <c r="K43" s="1984"/>
      <c r="L43" s="1985"/>
      <c r="M43" s="554"/>
      <c r="N43" s="554"/>
      <c r="O43" s="554"/>
      <c r="P43" s="554"/>
      <c r="Q43" s="554"/>
      <c r="AC43" s="30"/>
      <c r="AD43" s="30"/>
      <c r="AG43" s="30"/>
      <c r="AH43" s="30"/>
      <c r="AK43" s="30"/>
      <c r="AL43" s="30"/>
      <c r="AO43" s="30"/>
      <c r="AP43" s="30"/>
      <c r="AS43" s="30"/>
      <c r="AT43" s="30"/>
    </row>
    <row r="44" spans="1:46" s="20" customFormat="1" ht="15" x14ac:dyDescent="0.2">
      <c r="A44" s="554"/>
      <c r="B44" s="1329">
        <v>2</v>
      </c>
      <c r="C44" s="1983" t="s">
        <v>897</v>
      </c>
      <c r="D44" s="1984"/>
      <c r="E44" s="1984"/>
      <c r="F44" s="1984"/>
      <c r="G44" s="1984"/>
      <c r="H44" s="1984"/>
      <c r="I44" s="1984"/>
      <c r="J44" s="1984"/>
      <c r="K44" s="1984"/>
      <c r="L44" s="1985"/>
      <c r="M44" s="554"/>
      <c r="N44" s="554"/>
      <c r="O44" s="554"/>
      <c r="P44" s="554"/>
      <c r="Q44" s="554"/>
      <c r="AC44" s="30"/>
      <c r="AD44" s="30"/>
      <c r="AG44" s="30"/>
      <c r="AH44" s="30"/>
      <c r="AK44" s="30"/>
      <c r="AL44" s="30"/>
      <c r="AO44" s="30"/>
      <c r="AP44" s="30"/>
      <c r="AS44" s="30"/>
      <c r="AT44" s="30"/>
    </row>
    <row r="45" spans="1:46" s="20" customFormat="1" ht="15" x14ac:dyDescent="0.2">
      <c r="A45" s="554"/>
      <c r="B45" s="1329">
        <v>3</v>
      </c>
      <c r="C45" s="1983" t="s">
        <v>898</v>
      </c>
      <c r="D45" s="1984"/>
      <c r="E45" s="1984"/>
      <c r="F45" s="1984"/>
      <c r="G45" s="1984"/>
      <c r="H45" s="1984"/>
      <c r="I45" s="1984"/>
      <c r="J45" s="1984"/>
      <c r="K45" s="1984"/>
      <c r="L45" s="1985"/>
      <c r="M45" s="554"/>
      <c r="N45" s="554"/>
      <c r="O45" s="554"/>
      <c r="P45" s="554"/>
      <c r="Q45" s="554"/>
      <c r="AC45" s="30"/>
      <c r="AD45" s="30"/>
      <c r="AG45" s="30"/>
      <c r="AH45" s="30"/>
      <c r="AK45" s="30"/>
      <c r="AL45" s="30"/>
      <c r="AO45" s="30"/>
      <c r="AP45" s="30"/>
      <c r="AS45" s="30"/>
      <c r="AT45" s="30"/>
    </row>
    <row r="46" spans="1:46" s="20" customFormat="1" ht="15" x14ac:dyDescent="0.2">
      <c r="A46" s="554"/>
      <c r="B46" s="1329">
        <v>4</v>
      </c>
      <c r="C46" s="1983" t="s">
        <v>899</v>
      </c>
      <c r="D46" s="1984"/>
      <c r="E46" s="1984"/>
      <c r="F46" s="1984"/>
      <c r="G46" s="1984"/>
      <c r="H46" s="1984"/>
      <c r="I46" s="1984"/>
      <c r="J46" s="1984"/>
      <c r="K46" s="1984"/>
      <c r="L46" s="1985"/>
      <c r="M46" s="554"/>
      <c r="N46" s="554"/>
      <c r="O46" s="554"/>
      <c r="P46" s="554"/>
      <c r="Q46" s="554"/>
      <c r="AC46" s="30"/>
      <c r="AD46" s="30"/>
      <c r="AG46" s="30"/>
      <c r="AH46" s="30"/>
      <c r="AK46" s="30"/>
      <c r="AL46" s="30"/>
      <c r="AO46" s="30"/>
      <c r="AP46" s="30"/>
      <c r="AS46" s="30"/>
      <c r="AT46" s="30"/>
    </row>
    <row r="47" spans="1:46" s="20" customFormat="1" ht="15" x14ac:dyDescent="0.2">
      <c r="A47" s="554"/>
      <c r="B47" s="1329">
        <v>5</v>
      </c>
      <c r="C47" s="1983" t="s">
        <v>900</v>
      </c>
      <c r="D47" s="1984"/>
      <c r="E47" s="1984"/>
      <c r="F47" s="1984"/>
      <c r="G47" s="1984"/>
      <c r="H47" s="1984"/>
      <c r="I47" s="1984"/>
      <c r="J47" s="1984"/>
      <c r="K47" s="1984"/>
      <c r="L47" s="1985"/>
      <c r="M47" s="554"/>
      <c r="N47" s="554"/>
      <c r="O47" s="554"/>
      <c r="P47" s="554"/>
      <c r="Q47" s="554"/>
      <c r="AC47" s="30"/>
      <c r="AD47" s="30"/>
      <c r="AG47" s="30"/>
      <c r="AH47" s="30"/>
      <c r="AK47" s="30"/>
      <c r="AL47" s="30"/>
      <c r="AO47" s="30"/>
      <c r="AP47" s="30"/>
      <c r="AS47" s="30"/>
      <c r="AT47" s="30"/>
    </row>
    <row r="48" spans="1:46" s="20" customFormat="1" ht="15" x14ac:dyDescent="0.2">
      <c r="A48" s="554"/>
      <c r="B48" s="1329">
        <v>6</v>
      </c>
      <c r="C48" s="1983" t="s">
        <v>901</v>
      </c>
      <c r="D48" s="1984"/>
      <c r="E48" s="1984"/>
      <c r="F48" s="1984"/>
      <c r="G48" s="1984"/>
      <c r="H48" s="1984"/>
      <c r="I48" s="1984"/>
      <c r="J48" s="1984"/>
      <c r="K48" s="1984"/>
      <c r="L48" s="1985"/>
      <c r="M48" s="554"/>
      <c r="N48" s="554"/>
      <c r="O48" s="554"/>
      <c r="P48" s="554"/>
      <c r="Q48" s="554"/>
      <c r="AC48" s="30"/>
      <c r="AD48" s="30"/>
      <c r="AG48" s="30"/>
      <c r="AH48" s="30"/>
      <c r="AK48" s="30"/>
      <c r="AL48" s="30"/>
      <c r="AO48" s="30"/>
      <c r="AP48" s="30"/>
      <c r="AS48" s="30"/>
      <c r="AT48" s="30"/>
    </row>
    <row r="49" spans="1:46" s="20" customFormat="1" ht="15" x14ac:dyDescent="0.2">
      <c r="A49" s="554"/>
      <c r="B49" s="1329">
        <v>7</v>
      </c>
      <c r="C49" s="1983" t="s">
        <v>902</v>
      </c>
      <c r="D49" s="1984"/>
      <c r="E49" s="1984"/>
      <c r="F49" s="1984"/>
      <c r="G49" s="1984"/>
      <c r="H49" s="1984"/>
      <c r="I49" s="1984"/>
      <c r="J49" s="1984"/>
      <c r="K49" s="1984"/>
      <c r="L49" s="1985"/>
      <c r="M49" s="554"/>
      <c r="N49" s="554"/>
      <c r="O49" s="554"/>
      <c r="P49" s="554"/>
      <c r="Q49" s="554"/>
      <c r="AC49" s="30"/>
      <c r="AD49" s="30"/>
      <c r="AG49" s="30"/>
      <c r="AH49" s="30"/>
      <c r="AK49" s="30"/>
      <c r="AL49" s="30"/>
      <c r="AO49" s="30"/>
      <c r="AP49" s="30"/>
      <c r="AS49" s="30"/>
      <c r="AT49" s="30"/>
    </row>
    <row r="50" spans="1:46" s="20" customFormat="1" ht="15" x14ac:dyDescent="0.2">
      <c r="A50" s="554"/>
      <c r="B50" s="1329">
        <v>8</v>
      </c>
      <c r="C50" s="1983" t="s">
        <v>903</v>
      </c>
      <c r="D50" s="1984"/>
      <c r="E50" s="1984"/>
      <c r="F50" s="1984"/>
      <c r="G50" s="1984"/>
      <c r="H50" s="1984"/>
      <c r="I50" s="1984"/>
      <c r="J50" s="1984"/>
      <c r="K50" s="1984"/>
      <c r="L50" s="1985"/>
      <c r="M50" s="554"/>
      <c r="N50" s="554"/>
      <c r="O50" s="554"/>
      <c r="P50" s="554"/>
      <c r="Q50" s="554"/>
      <c r="AC50" s="30"/>
      <c r="AD50" s="30"/>
      <c r="AG50" s="30"/>
      <c r="AH50" s="30"/>
      <c r="AK50" s="30"/>
      <c r="AL50" s="30"/>
      <c r="AO50" s="30"/>
      <c r="AP50" s="30"/>
      <c r="AS50" s="30"/>
      <c r="AT50" s="30"/>
    </row>
    <row r="51" spans="1:46" s="19" customFormat="1" ht="15.75" thickBot="1" x14ac:dyDescent="0.3">
      <c r="A51" s="417"/>
      <c r="B51" s="1330">
        <v>9</v>
      </c>
      <c r="C51" s="1986" t="s">
        <v>904</v>
      </c>
      <c r="D51" s="1987"/>
      <c r="E51" s="1987"/>
      <c r="F51" s="1987"/>
      <c r="G51" s="1987"/>
      <c r="H51" s="1987"/>
      <c r="I51" s="1987"/>
      <c r="J51" s="1987"/>
      <c r="K51" s="1987"/>
      <c r="L51" s="1988"/>
      <c r="M51" s="417"/>
      <c r="N51" s="417"/>
      <c r="O51" s="417"/>
      <c r="P51" s="417"/>
      <c r="Q51" s="417"/>
      <c r="AC51" s="153"/>
      <c r="AD51" s="153"/>
      <c r="AG51" s="153"/>
      <c r="AH51" s="153"/>
      <c r="AK51" s="153"/>
      <c r="AL51" s="153"/>
      <c r="AO51" s="153"/>
      <c r="AP51" s="153"/>
      <c r="AS51" s="153"/>
      <c r="AT51" s="153"/>
    </row>
    <row r="52" spans="1:46" s="89" customFormat="1" ht="15" x14ac:dyDescent="0.25">
      <c r="A52" s="477"/>
      <c r="B52" s="1331"/>
      <c r="C52" s="1332"/>
      <c r="D52" s="1332"/>
      <c r="E52" s="1332"/>
      <c r="F52" s="1332"/>
      <c r="G52" s="1332"/>
      <c r="H52" s="1332"/>
      <c r="I52" s="1332"/>
      <c r="J52" s="1332"/>
      <c r="K52" s="1332"/>
      <c r="L52" s="1332"/>
      <c r="M52" s="477"/>
      <c r="N52" s="477"/>
      <c r="O52" s="477"/>
      <c r="P52" s="477"/>
      <c r="Q52" s="477"/>
    </row>
    <row r="53" spans="1:46" s="1399" customFormat="1" ht="18.75" x14ac:dyDescent="0.3">
      <c r="A53" s="1393"/>
      <c r="B53" s="1394" t="s">
        <v>426</v>
      </c>
      <c r="C53" s="1394"/>
      <c r="D53" s="1395"/>
      <c r="E53" s="1394"/>
      <c r="F53" s="1396"/>
      <c r="G53" s="1397"/>
      <c r="H53" s="1398"/>
      <c r="I53" s="1398"/>
      <c r="J53" s="1398"/>
      <c r="K53" s="1398"/>
      <c r="L53" s="1398"/>
      <c r="M53" s="1393"/>
      <c r="N53" s="1393"/>
      <c r="O53" s="1393"/>
      <c r="P53" s="1393"/>
      <c r="Q53" s="1393"/>
    </row>
    <row r="54" spans="1:46" s="19" customFormat="1" ht="15" x14ac:dyDescent="0.25">
      <c r="A54" s="417"/>
      <c r="B54" s="436"/>
      <c r="C54" s="436"/>
      <c r="D54" s="424"/>
      <c r="E54" s="436"/>
      <c r="F54" s="398"/>
      <c r="G54" s="417"/>
      <c r="H54" s="398"/>
      <c r="I54" s="398"/>
      <c r="J54" s="398"/>
      <c r="K54" s="398"/>
      <c r="L54" s="398"/>
      <c r="M54" s="417"/>
      <c r="N54" s="417"/>
      <c r="O54" s="417"/>
      <c r="P54" s="417"/>
      <c r="Q54" s="417"/>
      <c r="AC54" s="153"/>
      <c r="AD54" s="153"/>
      <c r="AG54" s="153"/>
      <c r="AH54" s="153"/>
      <c r="AK54" s="153"/>
      <c r="AL54" s="153"/>
      <c r="AO54" s="153"/>
      <c r="AP54" s="153"/>
      <c r="AS54" s="153"/>
      <c r="AT54" s="153"/>
    </row>
    <row r="55" spans="1:46" s="1446" customFormat="1" ht="23.25" x14ac:dyDescent="0.35">
      <c r="A55" s="1439"/>
      <c r="B55" s="1440" t="str">
        <f>CONCATENATE("SITE 1: ",C35," -- ",D35)</f>
        <v>SITE 1: Project Name -- Project Address</v>
      </c>
      <c r="C55" s="1441"/>
      <c r="D55" s="1442"/>
      <c r="E55" s="1441"/>
      <c r="F55" s="1443"/>
      <c r="G55" s="1444"/>
      <c r="H55" s="1445"/>
      <c r="I55" s="1445"/>
      <c r="J55" s="1445"/>
      <c r="K55" s="1445"/>
      <c r="L55" s="1445"/>
      <c r="M55" s="1439"/>
      <c r="N55" s="1439"/>
      <c r="O55" s="1439"/>
      <c r="P55" s="1439"/>
      <c r="Q55" s="1439"/>
    </row>
    <row r="56" spans="1:46" s="28" customFormat="1" ht="15.75" x14ac:dyDescent="0.25">
      <c r="A56" s="414"/>
      <c r="B56" s="1161" t="s">
        <v>87</v>
      </c>
      <c r="C56" s="1161"/>
      <c r="D56" s="1162"/>
      <c r="E56" s="1163"/>
      <c r="F56" s="1164"/>
      <c r="G56" s="1165"/>
      <c r="H56" s="1164"/>
      <c r="I56" s="1164"/>
      <c r="J56" s="1164"/>
      <c r="K56" s="1164"/>
      <c r="L56" s="1164"/>
      <c r="M56" s="1164"/>
      <c r="N56" s="414"/>
      <c r="O56" s="414"/>
      <c r="P56" s="414"/>
      <c r="Q56" s="414"/>
      <c r="AC56" s="40"/>
      <c r="AD56" s="40"/>
      <c r="AG56" s="40"/>
      <c r="AH56" s="40"/>
      <c r="AK56" s="40"/>
      <c r="AL56" s="40"/>
      <c r="AO56" s="40"/>
      <c r="AP56" s="40"/>
      <c r="AS56" s="40"/>
      <c r="AT56" s="40"/>
    </row>
    <row r="57" spans="1:46" s="19" customFormat="1" ht="15" x14ac:dyDescent="0.25">
      <c r="A57" s="417"/>
      <c r="B57" s="435" t="s">
        <v>174</v>
      </c>
      <c r="C57" s="1166"/>
      <c r="D57" s="1167"/>
      <c r="E57" s="1168"/>
      <c r="F57" s="461"/>
      <c r="G57" s="499"/>
      <c r="H57" s="461"/>
      <c r="I57" s="461"/>
      <c r="J57" s="461"/>
      <c r="K57" s="461"/>
      <c r="L57" s="461"/>
      <c r="M57" s="417"/>
      <c r="N57" s="417"/>
      <c r="O57" s="417"/>
      <c r="P57" s="417"/>
      <c r="Q57" s="417"/>
      <c r="AC57" s="153"/>
      <c r="AD57" s="153"/>
      <c r="AG57" s="153"/>
      <c r="AH57" s="153"/>
      <c r="AK57" s="153"/>
      <c r="AL57" s="153"/>
      <c r="AO57" s="153"/>
      <c r="AP57" s="153"/>
      <c r="AS57" s="153"/>
      <c r="AT57" s="153"/>
    </row>
    <row r="58" spans="1:46" ht="15.75" customHeight="1" x14ac:dyDescent="0.2">
      <c r="B58" s="2000" t="s">
        <v>280</v>
      </c>
      <c r="C58" s="2000"/>
      <c r="D58" s="2000"/>
      <c r="E58" s="2000"/>
      <c r="F58" s="2000"/>
      <c r="G58" s="2000"/>
      <c r="H58" s="2000"/>
      <c r="I58" s="2000"/>
      <c r="J58" s="2000"/>
      <c r="K58" s="2000"/>
      <c r="L58" s="2000"/>
    </row>
    <row r="59" spans="1:46" ht="15.75" customHeight="1" x14ac:dyDescent="0.2">
      <c r="B59" s="2000"/>
      <c r="C59" s="2000"/>
      <c r="D59" s="2000"/>
      <c r="E59" s="2000"/>
      <c r="F59" s="2000"/>
      <c r="G59" s="2000"/>
      <c r="H59" s="2000"/>
      <c r="I59" s="2000"/>
      <c r="J59" s="2000"/>
      <c r="K59" s="2000"/>
      <c r="L59" s="2000"/>
      <c r="Y59" s="155"/>
    </row>
    <row r="60" spans="1:46" s="40" customFormat="1" ht="21.75" customHeight="1" x14ac:dyDescent="0.2">
      <c r="A60" s="414"/>
      <c r="B60" s="1169" t="s">
        <v>840</v>
      </c>
      <c r="C60" s="1143"/>
      <c r="D60" s="1143"/>
      <c r="E60" s="1143"/>
      <c r="F60" s="1143"/>
      <c r="G60" s="1143"/>
      <c r="H60" s="1143"/>
      <c r="I60" s="1143"/>
      <c r="J60" s="1143"/>
      <c r="K60" s="1143"/>
      <c r="L60" s="1143"/>
      <c r="M60" s="414"/>
      <c r="N60" s="414"/>
      <c r="O60" s="414"/>
      <c r="P60" s="414"/>
      <c r="Q60" s="414"/>
    </row>
    <row r="61" spans="1:46" s="40" customFormat="1" ht="66.75" customHeight="1" thickBot="1" x14ac:dyDescent="0.25">
      <c r="A61" s="414"/>
      <c r="B61" s="1995" t="s">
        <v>905</v>
      </c>
      <c r="C61" s="1996"/>
      <c r="D61" s="1996"/>
      <c r="E61" s="1996"/>
      <c r="F61" s="1996"/>
      <c r="G61" s="1996"/>
      <c r="H61" s="1996"/>
      <c r="I61" s="1996"/>
      <c r="J61" s="1996"/>
      <c r="K61" s="1996"/>
      <c r="L61" s="1996"/>
      <c r="M61" s="1996"/>
      <c r="N61" s="414"/>
      <c r="O61" s="414"/>
      <c r="P61" s="414"/>
      <c r="Q61" s="414"/>
    </row>
    <row r="62" spans="1:46" s="17" customFormat="1" ht="15" customHeight="1" thickBot="1" x14ac:dyDescent="0.25">
      <c r="A62" s="1153"/>
      <c r="B62" s="942"/>
      <c r="C62" s="942"/>
      <c r="D62" s="942"/>
      <c r="E62" s="942"/>
      <c r="F62" s="942"/>
      <c r="G62" s="942"/>
      <c r="H62" s="942"/>
      <c r="I62" s="942"/>
      <c r="J62" s="942"/>
      <c r="K62" s="942"/>
      <c r="L62" s="942"/>
      <c r="M62" s="1153"/>
      <c r="N62" s="1153"/>
      <c r="O62" s="1153"/>
      <c r="P62" s="1153"/>
      <c r="Q62" s="1153"/>
      <c r="V62" s="171"/>
      <c r="W62" s="1915" t="s">
        <v>76</v>
      </c>
      <c r="X62" s="1916"/>
      <c r="Y62" s="1916"/>
      <c r="Z62" s="1917"/>
      <c r="AA62" s="1915" t="s">
        <v>83</v>
      </c>
      <c r="AB62" s="1916"/>
      <c r="AC62" s="1916"/>
      <c r="AD62" s="1917"/>
      <c r="AE62" s="1915" t="s">
        <v>152</v>
      </c>
      <c r="AF62" s="1916"/>
      <c r="AG62" s="1916"/>
      <c r="AH62" s="1917"/>
      <c r="AI62" s="1915" t="s">
        <v>463</v>
      </c>
      <c r="AJ62" s="1916"/>
      <c r="AK62" s="1916"/>
      <c r="AL62" s="1917"/>
      <c r="AM62" s="1915" t="s">
        <v>80</v>
      </c>
      <c r="AN62" s="1916"/>
      <c r="AO62" s="1916"/>
      <c r="AP62" s="1917"/>
      <c r="AQ62" s="1915" t="s">
        <v>464</v>
      </c>
      <c r="AR62" s="1916"/>
      <c r="AS62" s="1916"/>
      <c r="AT62" s="1917"/>
    </row>
    <row r="63" spans="1:46" s="21" customFormat="1" ht="15.75" customHeight="1" x14ac:dyDescent="0.25">
      <c r="A63" s="405"/>
      <c r="B63" s="1960" t="s">
        <v>427</v>
      </c>
      <c r="C63" s="1961"/>
      <c r="D63" s="1962"/>
      <c r="E63" s="1966" t="s">
        <v>424</v>
      </c>
      <c r="F63" s="1966" t="s">
        <v>428</v>
      </c>
      <c r="G63" s="1961"/>
      <c r="H63" s="1961"/>
      <c r="I63" s="1961"/>
      <c r="J63" s="1961"/>
      <c r="K63" s="1961"/>
      <c r="L63" s="1961"/>
      <c r="M63" s="1968"/>
      <c r="N63" s="1170"/>
      <c r="O63" s="1170"/>
      <c r="P63" s="1170"/>
      <c r="Q63" s="1170"/>
      <c r="R63" s="45"/>
      <c r="S63" s="45"/>
      <c r="T63" s="45"/>
      <c r="U63" s="45"/>
      <c r="V63" s="172" t="s">
        <v>57</v>
      </c>
      <c r="W63" s="163">
        <f>'2. Indoor Water Demand'!$C$20</f>
        <v>2</v>
      </c>
      <c r="X63" s="161" t="str">
        <f>'2. Indoor Water Demand'!$D$20</f>
        <v>gpm</v>
      </c>
      <c r="Y63" s="162"/>
      <c r="Z63" s="164"/>
      <c r="AA63" s="163">
        <f>'2. Indoor Water Demand'!$C$21</f>
        <v>1.5</v>
      </c>
      <c r="AB63" s="161" t="str">
        <f>'2. Indoor Water Demand'!$D$21</f>
        <v>gpm</v>
      </c>
      <c r="AC63" s="162"/>
      <c r="AD63" s="164"/>
      <c r="AE63" s="163">
        <f>'2. Indoor Water Demand'!$C$22</f>
        <v>0.5</v>
      </c>
      <c r="AF63" s="161" t="str">
        <f>'2. Indoor Water Demand'!$D$22</f>
        <v>gpf</v>
      </c>
      <c r="AG63" s="162"/>
      <c r="AH63" s="164"/>
      <c r="AI63" s="163">
        <f>'2. Indoor Water Demand'!$C$23</f>
        <v>1.28</v>
      </c>
      <c r="AJ63" s="161" t="str">
        <f>'2. Indoor Water Demand'!$D$23</f>
        <v>gpf</v>
      </c>
      <c r="AK63" s="162"/>
      <c r="AL63" s="164"/>
      <c r="AM63" s="163">
        <f>'2. Indoor Water Demand'!$C$24</f>
        <v>2.2000000000000002</v>
      </c>
      <c r="AN63" s="161" t="str">
        <f>'2. Indoor Water Demand'!$D$24</f>
        <v>gpm</v>
      </c>
      <c r="AO63" s="162"/>
      <c r="AP63" s="164"/>
      <c r="AQ63" s="163">
        <f>'2. Indoor Water Demand'!$C$25</f>
        <v>82.51</v>
      </c>
      <c r="AR63" s="161" t="str">
        <f>'2. Indoor Water Demand'!$D$25</f>
        <v>gal/emp/day</v>
      </c>
      <c r="AS63" s="162"/>
      <c r="AT63" s="164"/>
    </row>
    <row r="64" spans="1:46" s="21" customFormat="1" ht="20.25" customHeight="1" x14ac:dyDescent="0.25">
      <c r="A64" s="405"/>
      <c r="B64" s="1963"/>
      <c r="C64" s="1964"/>
      <c r="D64" s="1965"/>
      <c r="E64" s="1967"/>
      <c r="F64" s="1967"/>
      <c r="G64" s="1964"/>
      <c r="H64" s="1964"/>
      <c r="I64" s="1964"/>
      <c r="J64" s="1964"/>
      <c r="K64" s="1964"/>
      <c r="L64" s="1964"/>
      <c r="M64" s="1969"/>
      <c r="N64" s="1170"/>
      <c r="O64" s="1170"/>
      <c r="P64" s="1170"/>
      <c r="Q64" s="1170"/>
      <c r="R64" s="45"/>
      <c r="S64" s="45"/>
      <c r="T64" s="45"/>
      <c r="U64" s="45"/>
      <c r="V64" s="172" t="s">
        <v>411</v>
      </c>
      <c r="W64" s="165">
        <f>'2. Indoor Water Demand'!$E$20</f>
        <v>5</v>
      </c>
      <c r="X64" s="161" t="str">
        <f>'2. Indoor Water Demand'!$F$20</f>
        <v>min</v>
      </c>
      <c r="Y64" s="162"/>
      <c r="Z64" s="164"/>
      <c r="AA64" s="165">
        <f>'2. Indoor Water Demand'!$E$21</f>
        <v>0.5</v>
      </c>
      <c r="AB64" s="161" t="str">
        <f>'2. Indoor Water Demand'!$F$21</f>
        <v>min</v>
      </c>
      <c r="AC64" s="162"/>
      <c r="AD64" s="164"/>
      <c r="AE64" s="165">
        <f>'2. Indoor Water Demand'!$E$22</f>
        <v>1</v>
      </c>
      <c r="AF64" s="161" t="str">
        <f>'2. Indoor Water Demand'!$F$22</f>
        <v>flush</v>
      </c>
      <c r="AG64" s="162"/>
      <c r="AH64" s="164"/>
      <c r="AI64" s="165">
        <f>'2. Indoor Water Demand'!$E$23</f>
        <v>1</v>
      </c>
      <c r="AJ64" s="161" t="str">
        <f>'2. Indoor Water Demand'!$F$23</f>
        <v>flush</v>
      </c>
      <c r="AK64" s="162"/>
      <c r="AL64" s="164"/>
      <c r="AM64" s="165">
        <f>'2. Indoor Water Demand'!$E$24</f>
        <v>0.25</v>
      </c>
      <c r="AN64" s="161" t="str">
        <f>'2. Indoor Water Demand'!$F$24</f>
        <v>min</v>
      </c>
      <c r="AO64" s="162"/>
      <c r="AP64" s="164"/>
      <c r="AQ64" s="165">
        <f>'2. Indoor Water Demand'!$E$25</f>
        <v>1</v>
      </c>
      <c r="AR64" s="161" t="str">
        <f>'2. Indoor Water Demand'!$F$25</f>
        <v>-</v>
      </c>
      <c r="AS64" s="162"/>
      <c r="AT64" s="164"/>
    </row>
    <row r="65" spans="1:48" s="21" customFormat="1" ht="15" x14ac:dyDescent="0.25">
      <c r="A65" s="405"/>
      <c r="B65" s="1405" t="s">
        <v>11</v>
      </c>
      <c r="C65" s="1970" t="s">
        <v>12</v>
      </c>
      <c r="D65" s="1971"/>
      <c r="E65" s="1406" t="s">
        <v>13</v>
      </c>
      <c r="F65" s="1406" t="s">
        <v>14</v>
      </c>
      <c r="G65" s="1406"/>
      <c r="H65" s="1406" t="s">
        <v>15</v>
      </c>
      <c r="I65" s="1406"/>
      <c r="J65" s="1406" t="s">
        <v>16</v>
      </c>
      <c r="K65" s="1416"/>
      <c r="L65" s="1406" t="s">
        <v>17</v>
      </c>
      <c r="M65" s="1411" t="s">
        <v>18</v>
      </c>
      <c r="N65" s="1170"/>
      <c r="O65" s="1170"/>
      <c r="P65" s="1170"/>
      <c r="Q65" s="1170"/>
      <c r="R65" s="45"/>
      <c r="S65" s="45"/>
      <c r="T65" s="45"/>
      <c r="U65" s="45"/>
      <c r="V65" s="172" t="s">
        <v>461</v>
      </c>
      <c r="W65" s="165">
        <f>'2. Indoor Water Demand'!$G$20</f>
        <v>0.1</v>
      </c>
      <c r="X65" s="161"/>
      <c r="Y65" s="162"/>
      <c r="Z65" s="164"/>
      <c r="AA65" s="165">
        <f>'2. Indoor Water Demand'!$G$21</f>
        <v>3</v>
      </c>
      <c r="AB65" s="161"/>
      <c r="AC65" s="162"/>
      <c r="AD65" s="164"/>
      <c r="AE65" s="165">
        <f>'2. Indoor Water Demand'!$G$22</f>
        <v>2</v>
      </c>
      <c r="AF65" s="161"/>
      <c r="AG65" s="162"/>
      <c r="AH65" s="164"/>
      <c r="AI65" s="165">
        <f>'2. Indoor Water Demand'!$G$23</f>
        <v>3</v>
      </c>
      <c r="AJ65" s="161"/>
      <c r="AK65" s="162"/>
      <c r="AL65" s="164"/>
      <c r="AM65" s="165">
        <f>'2. Indoor Water Demand'!$G$24</f>
        <v>1</v>
      </c>
      <c r="AN65" s="161"/>
      <c r="AO65" s="162"/>
      <c r="AP65" s="164"/>
      <c r="AQ65" s="165">
        <f>'2. Indoor Water Demand'!$G$25</f>
        <v>1</v>
      </c>
      <c r="AR65" s="161"/>
      <c r="AS65" s="162"/>
      <c r="AT65" s="164"/>
    </row>
    <row r="66" spans="1:48" s="25" customFormat="1" ht="45" customHeight="1" thickBot="1" x14ac:dyDescent="0.3">
      <c r="A66" s="1171"/>
      <c r="B66" s="1407" t="s">
        <v>48</v>
      </c>
      <c r="C66" s="1972" t="s">
        <v>49</v>
      </c>
      <c r="D66" s="1973"/>
      <c r="E66" s="1408" t="s">
        <v>422</v>
      </c>
      <c r="F66" s="1408" t="s">
        <v>154</v>
      </c>
      <c r="G66" s="1409"/>
      <c r="H66" s="1408" t="s">
        <v>156</v>
      </c>
      <c r="I66" s="1410"/>
      <c r="J66" s="1408" t="s">
        <v>156</v>
      </c>
      <c r="K66" s="1417"/>
      <c r="L66" s="1408" t="s">
        <v>50</v>
      </c>
      <c r="M66" s="1412" t="s">
        <v>90</v>
      </c>
      <c r="N66" s="1172"/>
      <c r="O66" s="1172"/>
      <c r="P66" s="1172"/>
      <c r="Q66" s="1172"/>
      <c r="R66" s="46"/>
      <c r="S66" s="46"/>
      <c r="T66" s="46"/>
      <c r="U66" s="46"/>
      <c r="V66" s="187" t="s">
        <v>462</v>
      </c>
      <c r="W66" s="188">
        <f>'2. Indoor Water Demand'!$H$20</f>
        <v>0</v>
      </c>
      <c r="X66" s="189"/>
      <c r="Y66" s="190"/>
      <c r="Z66" s="191"/>
      <c r="AA66" s="188">
        <f>'2. Indoor Water Demand'!$H$21</f>
        <v>0.5</v>
      </c>
      <c r="AC66" s="190"/>
      <c r="AD66" s="191"/>
      <c r="AE66" s="188">
        <f>'2. Indoor Water Demand'!$H$22</f>
        <v>0.4</v>
      </c>
      <c r="AG66" s="190"/>
      <c r="AH66" s="191"/>
      <c r="AI66" s="188">
        <f>'2. Indoor Water Demand'!$H$23</f>
        <v>0.5</v>
      </c>
      <c r="AK66" s="190"/>
      <c r="AL66" s="191"/>
      <c r="AM66" s="188">
        <f>'2. Indoor Water Demand'!$H$24</f>
        <v>0</v>
      </c>
      <c r="AO66" s="190"/>
      <c r="AP66" s="191"/>
      <c r="AQ66" s="188">
        <f>'2. Indoor Water Demand'!$H$25</f>
        <v>0</v>
      </c>
      <c r="AS66" s="190"/>
      <c r="AT66" s="191"/>
    </row>
    <row r="67" spans="1:48" s="23" customFormat="1" ht="48.75" customHeight="1" thickBot="1" x14ac:dyDescent="0.25">
      <c r="A67" s="1173"/>
      <c r="B67" s="1413" t="s">
        <v>48</v>
      </c>
      <c r="C67" s="1957" t="s">
        <v>51</v>
      </c>
      <c r="D67" s="1958"/>
      <c r="E67" s="1414" t="s">
        <v>423</v>
      </c>
      <c r="F67" s="1414" t="s">
        <v>155</v>
      </c>
      <c r="G67" s="1414"/>
      <c r="H67" s="1415" t="s">
        <v>107</v>
      </c>
      <c r="I67" s="1415"/>
      <c r="J67" s="1415" t="s">
        <v>108</v>
      </c>
      <c r="K67" s="1418"/>
      <c r="L67" s="1957" t="s">
        <v>122</v>
      </c>
      <c r="M67" s="1959"/>
      <c r="N67" s="1174"/>
      <c r="O67" s="1174"/>
      <c r="P67" s="1174"/>
      <c r="Q67" s="1174"/>
      <c r="R67" s="47"/>
      <c r="S67" s="47"/>
      <c r="T67" s="47"/>
      <c r="U67" s="47"/>
      <c r="V67" s="1432"/>
      <c r="W67" s="1433" t="s">
        <v>465</v>
      </c>
      <c r="X67" s="1434" t="s">
        <v>466</v>
      </c>
      <c r="Y67" s="1435" t="s">
        <v>467</v>
      </c>
      <c r="Z67" s="1436" t="s">
        <v>468</v>
      </c>
      <c r="AA67" s="1433" t="s">
        <v>465</v>
      </c>
      <c r="AB67" s="1434" t="s">
        <v>466</v>
      </c>
      <c r="AC67" s="1435" t="s">
        <v>467</v>
      </c>
      <c r="AD67" s="1436" t="s">
        <v>468</v>
      </c>
      <c r="AE67" s="1433" t="s">
        <v>465</v>
      </c>
      <c r="AF67" s="1434" t="s">
        <v>466</v>
      </c>
      <c r="AG67" s="1435" t="s">
        <v>467</v>
      </c>
      <c r="AH67" s="1436" t="s">
        <v>468</v>
      </c>
      <c r="AI67" s="1433" t="s">
        <v>465</v>
      </c>
      <c r="AJ67" s="1434" t="s">
        <v>466</v>
      </c>
      <c r="AK67" s="1435" t="s">
        <v>467</v>
      </c>
      <c r="AL67" s="1436" t="s">
        <v>468</v>
      </c>
      <c r="AM67" s="1433" t="s">
        <v>465</v>
      </c>
      <c r="AN67" s="1434" t="s">
        <v>466</v>
      </c>
      <c r="AO67" s="1435" t="s">
        <v>467</v>
      </c>
      <c r="AP67" s="1436" t="s">
        <v>468</v>
      </c>
      <c r="AQ67" s="1433" t="s">
        <v>465</v>
      </c>
      <c r="AR67" s="1434" t="s">
        <v>466</v>
      </c>
      <c r="AS67" s="1435" t="s">
        <v>467</v>
      </c>
      <c r="AT67" s="1436" t="s">
        <v>468</v>
      </c>
      <c r="AU67" s="1437" t="s">
        <v>469</v>
      </c>
      <c r="AV67" s="1438" t="s">
        <v>470</v>
      </c>
    </row>
    <row r="68" spans="1:48" s="24" customFormat="1" ht="15" x14ac:dyDescent="0.25">
      <c r="A68" s="402"/>
      <c r="B68" s="1281" t="s">
        <v>109</v>
      </c>
      <c r="C68" s="1953"/>
      <c r="D68" s="1954"/>
      <c r="E68" s="381"/>
      <c r="F68" s="381"/>
      <c r="G68" s="1421" t="s">
        <v>52</v>
      </c>
      <c r="H68" s="1207">
        <v>250</v>
      </c>
      <c r="I68" s="1422" t="s">
        <v>52</v>
      </c>
      <c r="J68" s="1209">
        <v>0</v>
      </c>
      <c r="K68" s="1419"/>
      <c r="L68" s="389">
        <f>F68/H68</f>
        <v>0</v>
      </c>
      <c r="M68" s="390">
        <v>0</v>
      </c>
      <c r="N68" s="1175"/>
      <c r="O68" s="1175"/>
      <c r="P68" s="1175"/>
      <c r="Q68" s="1175"/>
      <c r="R68" s="48"/>
      <c r="S68" s="48"/>
      <c r="T68" s="48"/>
      <c r="U68" s="48"/>
      <c r="V68" s="192" t="str">
        <f>B68</f>
        <v>General Office</v>
      </c>
      <c r="W68" s="219">
        <f>L68*0.005</f>
        <v>0</v>
      </c>
      <c r="X68" s="220">
        <f>0.005*M68</f>
        <v>0</v>
      </c>
      <c r="Y68" s="220">
        <f>(W$63*W$64*W$65*$W68)+(W$63*W$64*W$66*$X68)</f>
        <v>0</v>
      </c>
      <c r="Z68" s="195">
        <f>Y68*$E68</f>
        <v>0</v>
      </c>
      <c r="AA68" s="196">
        <f t="shared" ref="AA68:AA82" si="0">L68</f>
        <v>0</v>
      </c>
      <c r="AB68" s="197">
        <f t="shared" ref="AB68:AB82" si="1">M68</f>
        <v>0</v>
      </c>
      <c r="AC68" s="197">
        <f>(AA$63*AA$64*AA$65*$AA68)+(AA$63*AA$64*AA$66*$AB68)</f>
        <v>0</v>
      </c>
      <c r="AD68" s="195">
        <f>AC68*$E68</f>
        <v>0</v>
      </c>
      <c r="AE68" s="198">
        <f t="shared" ref="AE68:AE82" si="2">L68*0.5</f>
        <v>0</v>
      </c>
      <c r="AF68" s="199">
        <f t="shared" ref="AF68:AF82" si="3">M68*0.5</f>
        <v>0</v>
      </c>
      <c r="AG68" s="197">
        <f>(AE$63*AE$64*AE$65*$AE68)+(AE$63*AE$64*AE$66*$AF68)</f>
        <v>0</v>
      </c>
      <c r="AH68" s="195">
        <f>AG68*$E68</f>
        <v>0</v>
      </c>
      <c r="AI68" s="196">
        <f t="shared" ref="AI68:AI82" si="4">L68</f>
        <v>0</v>
      </c>
      <c r="AJ68" s="197">
        <f t="shared" ref="AJ68:AJ82" si="5">M68</f>
        <v>0</v>
      </c>
      <c r="AK68" s="197">
        <f>(AI$63*AI$64*AI$65*$AI68)+(AI$63*AI$64*AI$66*$AJ68)</f>
        <v>0</v>
      </c>
      <c r="AL68" s="195">
        <f>AK68*$E68</f>
        <v>0</v>
      </c>
      <c r="AM68" s="196">
        <f>L68</f>
        <v>0</v>
      </c>
      <c r="AN68" s="197">
        <f>M68</f>
        <v>0</v>
      </c>
      <c r="AO68" s="197">
        <f>(AM$63*AM$64*AM$65*$AM68)+(AM$63*AM$64*AM$66*$AN68)</f>
        <v>0</v>
      </c>
      <c r="AP68" s="195">
        <f>AO68*$E68</f>
        <v>0</v>
      </c>
      <c r="AQ68" s="193"/>
      <c r="AR68" s="194"/>
      <c r="AS68" s="197">
        <f>(AQ$63*AQ$64*AQ$65*$AQ68)+(AQ$63*AQ$64*AQ$66*$AR68)</f>
        <v>0</v>
      </c>
      <c r="AT68" s="195">
        <f>AS68*$E68</f>
        <v>0</v>
      </c>
      <c r="AU68" s="196">
        <f>SUM(Y68,AC68,AG68,AK68,AO68,AS68)</f>
        <v>0</v>
      </c>
      <c r="AV68" s="200">
        <f>SUM(Z68,AD68,AH68,AL68,AP68,AT68)</f>
        <v>0</v>
      </c>
    </row>
    <row r="69" spans="1:48" s="24" customFormat="1" ht="15" x14ac:dyDescent="0.25">
      <c r="A69" s="402"/>
      <c r="B69" s="1281" t="s">
        <v>110</v>
      </c>
      <c r="C69" s="1953"/>
      <c r="D69" s="1954"/>
      <c r="E69" s="381"/>
      <c r="F69" s="381"/>
      <c r="G69" s="1421" t="s">
        <v>52</v>
      </c>
      <c r="H69" s="1207">
        <v>550</v>
      </c>
      <c r="I69" s="1422" t="s">
        <v>52</v>
      </c>
      <c r="J69" s="1209">
        <v>130</v>
      </c>
      <c r="K69" s="1419"/>
      <c r="L69" s="389">
        <f>F69/H69</f>
        <v>0</v>
      </c>
      <c r="M69" s="390">
        <f>F69/J69</f>
        <v>0</v>
      </c>
      <c r="N69" s="1175"/>
      <c r="O69" s="1175"/>
      <c r="P69" s="1175"/>
      <c r="Q69" s="1175"/>
      <c r="R69" s="48"/>
      <c r="S69" s="48"/>
      <c r="T69" s="48"/>
      <c r="U69" s="48"/>
      <c r="V69" s="173" t="str">
        <f t="shared" ref="V69:V83" si="6">B69</f>
        <v>Retail, general</v>
      </c>
      <c r="W69" s="219">
        <f t="shared" ref="W69:W82" si="7">L69*0.005</f>
        <v>0</v>
      </c>
      <c r="X69" s="220">
        <f t="shared" ref="X69:X82" si="8">0.005*M69</f>
        <v>0</v>
      </c>
      <c r="Y69" s="221">
        <f t="shared" ref="Y69:Y82" si="9">(W$63*W$64*W$65*$W69)+(W$63*W$64*W$66*$X69)</f>
        <v>0</v>
      </c>
      <c r="Z69" s="167">
        <f>Y69*$E69</f>
        <v>0</v>
      </c>
      <c r="AA69" s="168">
        <f t="shared" si="0"/>
        <v>0</v>
      </c>
      <c r="AB69" s="61">
        <f t="shared" si="1"/>
        <v>0</v>
      </c>
      <c r="AC69" s="61">
        <f t="shared" ref="AC69:AC82" si="10">(AA$63*AA$64*AA$65*$AA69)+(AA$63*AA$64*AA$66*$AB69)</f>
        <v>0</v>
      </c>
      <c r="AD69" s="167">
        <f>AC69*$E69</f>
        <v>0</v>
      </c>
      <c r="AE69" s="169">
        <f t="shared" si="2"/>
        <v>0</v>
      </c>
      <c r="AF69" s="160">
        <f t="shared" si="3"/>
        <v>0</v>
      </c>
      <c r="AG69" s="61">
        <f t="shared" ref="AG69:AG82" si="11">(AE$63*AE$64*AE$65*$AE69)+(AE$63*AE$64*AE$66*$AF69)</f>
        <v>0</v>
      </c>
      <c r="AH69" s="167">
        <f>AG69*$E69</f>
        <v>0</v>
      </c>
      <c r="AI69" s="168">
        <f t="shared" si="4"/>
        <v>0</v>
      </c>
      <c r="AJ69" s="61">
        <f t="shared" si="5"/>
        <v>0</v>
      </c>
      <c r="AK69" s="61">
        <f t="shared" ref="AK69:AK82" si="12">(AI$63*AI$64*AI$65*$AI69)+(AI$63*AI$64*AI$66*$AJ69)</f>
        <v>0</v>
      </c>
      <c r="AL69" s="167">
        <f>AK69*$E69</f>
        <v>0</v>
      </c>
      <c r="AM69" s="166"/>
      <c r="AN69" s="66"/>
      <c r="AO69" s="61">
        <f t="shared" ref="AO69:AO82" si="13">(AM$63*AM$64*AM$65*$AM69)+(AM$63*AM$64*AM$66*$AN69)</f>
        <v>0</v>
      </c>
      <c r="AP69" s="167">
        <f>AO69*$E69</f>
        <v>0</v>
      </c>
      <c r="AQ69" s="166"/>
      <c r="AR69" s="66"/>
      <c r="AS69" s="61">
        <f t="shared" ref="AS69:AS82" si="14">(AQ$63*AQ$64*AQ$65*$AQ69)+(AQ$63*AQ$64*AQ$66*$AR69)</f>
        <v>0</v>
      </c>
      <c r="AT69" s="167">
        <f>AS69*$E69</f>
        <v>0</v>
      </c>
      <c r="AU69" s="168">
        <f t="shared" ref="AU69:AU82" si="15">SUM(Y69,AC69,AG69,AK69,AO69,AS69)</f>
        <v>0</v>
      </c>
      <c r="AV69" s="170">
        <f t="shared" ref="AV69:AV82" si="16">SUM(Z69,AD69,AH69,AL69,AP69,AT69)</f>
        <v>0</v>
      </c>
    </row>
    <row r="70" spans="1:48" s="24" customFormat="1" ht="15" x14ac:dyDescent="0.25">
      <c r="A70" s="402"/>
      <c r="B70" s="1281" t="s">
        <v>119</v>
      </c>
      <c r="C70" s="1953"/>
      <c r="D70" s="1954"/>
      <c r="E70" s="381"/>
      <c r="F70" s="381"/>
      <c r="G70" s="1421" t="s">
        <v>52</v>
      </c>
      <c r="H70" s="1207">
        <v>600</v>
      </c>
      <c r="I70" s="1422" t="s">
        <v>52</v>
      </c>
      <c r="J70" s="1209">
        <v>130</v>
      </c>
      <c r="K70" s="1419"/>
      <c r="L70" s="389">
        <f>F70/H70</f>
        <v>0</v>
      </c>
      <c r="M70" s="390">
        <f>F70/J70</f>
        <v>0</v>
      </c>
      <c r="N70" s="1175"/>
      <c r="O70" s="1175"/>
      <c r="P70" s="1175"/>
      <c r="Q70" s="1175"/>
      <c r="R70" s="48"/>
      <c r="S70" s="48"/>
      <c r="T70" s="48"/>
      <c r="U70" s="48"/>
      <c r="V70" s="173" t="str">
        <f t="shared" si="6"/>
        <v>Service (e.g. financial, auto)</v>
      </c>
      <c r="W70" s="219">
        <f t="shared" si="7"/>
        <v>0</v>
      </c>
      <c r="X70" s="220">
        <f t="shared" si="8"/>
        <v>0</v>
      </c>
      <c r="Y70" s="221">
        <f t="shared" si="9"/>
        <v>0</v>
      </c>
      <c r="Z70" s="167">
        <f>Y70*$E70</f>
        <v>0</v>
      </c>
      <c r="AA70" s="168">
        <f t="shared" si="0"/>
        <v>0</v>
      </c>
      <c r="AB70" s="61">
        <f t="shared" si="1"/>
        <v>0</v>
      </c>
      <c r="AC70" s="61">
        <f t="shared" si="10"/>
        <v>0</v>
      </c>
      <c r="AD70" s="167">
        <f>AC70*$E70</f>
        <v>0</v>
      </c>
      <c r="AE70" s="169">
        <f t="shared" si="2"/>
        <v>0</v>
      </c>
      <c r="AF70" s="160">
        <f t="shared" si="3"/>
        <v>0</v>
      </c>
      <c r="AG70" s="61">
        <f t="shared" si="11"/>
        <v>0</v>
      </c>
      <c r="AH70" s="167">
        <f>AG70*$E70</f>
        <v>0</v>
      </c>
      <c r="AI70" s="168">
        <f t="shared" si="4"/>
        <v>0</v>
      </c>
      <c r="AJ70" s="61">
        <f t="shared" si="5"/>
        <v>0</v>
      </c>
      <c r="AK70" s="61">
        <f t="shared" si="12"/>
        <v>0</v>
      </c>
      <c r="AL70" s="167">
        <f>AK70*$E70</f>
        <v>0</v>
      </c>
      <c r="AM70" s="166"/>
      <c r="AN70" s="66"/>
      <c r="AO70" s="61">
        <f t="shared" si="13"/>
        <v>0</v>
      </c>
      <c r="AP70" s="167">
        <f>AO70*$E70</f>
        <v>0</v>
      </c>
      <c r="AQ70" s="166"/>
      <c r="AR70" s="66"/>
      <c r="AS70" s="61">
        <f t="shared" si="14"/>
        <v>0</v>
      </c>
      <c r="AT70" s="167">
        <f>AS70*$E70</f>
        <v>0</v>
      </c>
      <c r="AU70" s="168">
        <f t="shared" si="15"/>
        <v>0</v>
      </c>
      <c r="AV70" s="170">
        <f t="shared" si="16"/>
        <v>0</v>
      </c>
    </row>
    <row r="71" spans="1:48" s="24" customFormat="1" ht="15" x14ac:dyDescent="0.25">
      <c r="A71" s="402"/>
      <c r="B71" s="1281" t="s">
        <v>53</v>
      </c>
      <c r="C71" s="1953"/>
      <c r="D71" s="1954"/>
      <c r="E71" s="381"/>
      <c r="F71" s="381"/>
      <c r="G71" s="1421" t="s">
        <v>52</v>
      </c>
      <c r="H71" s="1207">
        <v>435</v>
      </c>
      <c r="I71" s="1422" t="s">
        <v>52</v>
      </c>
      <c r="J71" s="1209">
        <v>95</v>
      </c>
      <c r="K71" s="1419"/>
      <c r="L71" s="389">
        <f>F71/H71</f>
        <v>0</v>
      </c>
      <c r="M71" s="390">
        <f>F71/J71</f>
        <v>0</v>
      </c>
      <c r="N71" s="1175"/>
      <c r="O71" s="1175"/>
      <c r="P71" s="1175"/>
      <c r="Q71" s="1175"/>
      <c r="R71" s="48"/>
      <c r="S71" s="48"/>
      <c r="T71" s="48"/>
      <c r="U71" s="48"/>
      <c r="V71" s="173" t="str">
        <f t="shared" si="6"/>
        <v>Restaurant</v>
      </c>
      <c r="W71" s="219">
        <f t="shared" si="7"/>
        <v>0</v>
      </c>
      <c r="X71" s="220">
        <f>0.005*M71</f>
        <v>0</v>
      </c>
      <c r="Y71" s="221">
        <f>(W$63*W$64*W$65*$W71)+(W$63*W$64*W$66*$X71)</f>
        <v>0</v>
      </c>
      <c r="Z71" s="167">
        <f>Y71*$E71</f>
        <v>0</v>
      </c>
      <c r="AA71" s="168">
        <f t="shared" si="0"/>
        <v>0</v>
      </c>
      <c r="AB71" s="61">
        <f t="shared" si="1"/>
        <v>0</v>
      </c>
      <c r="AC71" s="61">
        <f t="shared" si="10"/>
        <v>0</v>
      </c>
      <c r="AD71" s="167">
        <f>AC71*$E71</f>
        <v>0</v>
      </c>
      <c r="AE71" s="169">
        <f t="shared" si="2"/>
        <v>0</v>
      </c>
      <c r="AF71" s="160">
        <f t="shared" si="3"/>
        <v>0</v>
      </c>
      <c r="AG71" s="61">
        <f t="shared" si="11"/>
        <v>0</v>
      </c>
      <c r="AH71" s="167">
        <f>AG71*$E71</f>
        <v>0</v>
      </c>
      <c r="AI71" s="168">
        <f t="shared" si="4"/>
        <v>0</v>
      </c>
      <c r="AJ71" s="61">
        <f t="shared" si="5"/>
        <v>0</v>
      </c>
      <c r="AK71" s="61">
        <f t="shared" si="12"/>
        <v>0</v>
      </c>
      <c r="AL71" s="167">
        <f>AK71*$E71</f>
        <v>0</v>
      </c>
      <c r="AM71" s="166"/>
      <c r="AN71" s="66"/>
      <c r="AO71" s="61">
        <f t="shared" si="13"/>
        <v>0</v>
      </c>
      <c r="AP71" s="167">
        <f>AO71*$E71</f>
        <v>0</v>
      </c>
      <c r="AQ71" s="168">
        <f>L71</f>
        <v>0</v>
      </c>
      <c r="AR71" s="61">
        <f>M71</f>
        <v>0</v>
      </c>
      <c r="AS71" s="61">
        <f t="shared" si="14"/>
        <v>0</v>
      </c>
      <c r="AT71" s="167">
        <f>AS71*$E71</f>
        <v>0</v>
      </c>
      <c r="AU71" s="168">
        <f t="shared" si="15"/>
        <v>0</v>
      </c>
      <c r="AV71" s="170">
        <f t="shared" si="16"/>
        <v>0</v>
      </c>
    </row>
    <row r="72" spans="1:48" s="24" customFormat="1" ht="15" x14ac:dyDescent="0.25">
      <c r="A72" s="402"/>
      <c r="B72" s="1281" t="s">
        <v>111</v>
      </c>
      <c r="C72" s="1953"/>
      <c r="D72" s="1954"/>
      <c r="E72" s="381"/>
      <c r="F72" s="381"/>
      <c r="G72" s="1421" t="s">
        <v>52</v>
      </c>
      <c r="H72" s="1207">
        <v>550</v>
      </c>
      <c r="I72" s="1422" t="s">
        <v>52</v>
      </c>
      <c r="J72" s="1209">
        <v>115</v>
      </c>
      <c r="K72" s="1419"/>
      <c r="L72" s="389">
        <f t="shared" ref="L72:L77" si="17">F72/H72</f>
        <v>0</v>
      </c>
      <c r="M72" s="390">
        <f t="shared" ref="M72:M77" si="18">F72/J72</f>
        <v>0</v>
      </c>
      <c r="N72" s="1175"/>
      <c r="O72" s="1175"/>
      <c r="P72" s="1175"/>
      <c r="Q72" s="1175"/>
      <c r="R72" s="48"/>
      <c r="S72" s="48"/>
      <c r="T72" s="48"/>
      <c r="U72" s="48"/>
      <c r="V72" s="173" t="str">
        <f t="shared" si="6"/>
        <v>Grocery store</v>
      </c>
      <c r="W72" s="219">
        <f t="shared" si="7"/>
        <v>0</v>
      </c>
      <c r="X72" s="220">
        <f t="shared" si="8"/>
        <v>0</v>
      </c>
      <c r="Y72" s="221">
        <f t="shared" si="9"/>
        <v>0</v>
      </c>
      <c r="Z72" s="167">
        <f t="shared" ref="Z72:Z82" si="19">Y72*$E72</f>
        <v>0</v>
      </c>
      <c r="AA72" s="168">
        <f t="shared" si="0"/>
        <v>0</v>
      </c>
      <c r="AB72" s="61">
        <f t="shared" si="1"/>
        <v>0</v>
      </c>
      <c r="AC72" s="61">
        <f t="shared" si="10"/>
        <v>0</v>
      </c>
      <c r="AD72" s="167">
        <f t="shared" ref="AD72:AD82" si="20">AC72*$E72</f>
        <v>0</v>
      </c>
      <c r="AE72" s="169">
        <f t="shared" si="2"/>
        <v>0</v>
      </c>
      <c r="AF72" s="160">
        <f t="shared" si="3"/>
        <v>0</v>
      </c>
      <c r="AG72" s="61">
        <f t="shared" si="11"/>
        <v>0</v>
      </c>
      <c r="AH72" s="167">
        <f t="shared" ref="AH72:AH82" si="21">AG72*$E72</f>
        <v>0</v>
      </c>
      <c r="AI72" s="168">
        <f t="shared" si="4"/>
        <v>0</v>
      </c>
      <c r="AJ72" s="61">
        <f t="shared" si="5"/>
        <v>0</v>
      </c>
      <c r="AK72" s="61">
        <f t="shared" si="12"/>
        <v>0</v>
      </c>
      <c r="AL72" s="167">
        <f t="shared" ref="AL72:AL82" si="22">AK72*$E72</f>
        <v>0</v>
      </c>
      <c r="AM72" s="168">
        <f t="shared" ref="AM72:AN74" si="23">L72</f>
        <v>0</v>
      </c>
      <c r="AN72" s="61">
        <f t="shared" si="23"/>
        <v>0</v>
      </c>
      <c r="AO72" s="61">
        <f t="shared" si="13"/>
        <v>0</v>
      </c>
      <c r="AP72" s="167">
        <f t="shared" ref="AP72:AP82" si="24">AO72*$E72</f>
        <v>0</v>
      </c>
      <c r="AQ72" s="166"/>
      <c r="AR72" s="66"/>
      <c r="AS72" s="61">
        <f t="shared" si="14"/>
        <v>0</v>
      </c>
      <c r="AT72" s="167">
        <f t="shared" ref="AT72:AT82" si="25">AS72*$E72</f>
        <v>0</v>
      </c>
      <c r="AU72" s="168">
        <f t="shared" si="15"/>
        <v>0</v>
      </c>
      <c r="AV72" s="170">
        <f t="shared" si="16"/>
        <v>0</v>
      </c>
    </row>
    <row r="73" spans="1:48" s="24" customFormat="1" ht="15" x14ac:dyDescent="0.25">
      <c r="A73" s="402"/>
      <c r="B73" s="1281" t="s">
        <v>112</v>
      </c>
      <c r="C73" s="1953"/>
      <c r="D73" s="1954"/>
      <c r="E73" s="381"/>
      <c r="F73" s="381"/>
      <c r="G73" s="1421" t="s">
        <v>52</v>
      </c>
      <c r="H73" s="1207">
        <v>225</v>
      </c>
      <c r="I73" s="1422" t="s">
        <v>52</v>
      </c>
      <c r="J73" s="1209">
        <v>330</v>
      </c>
      <c r="K73" s="1419"/>
      <c r="L73" s="389">
        <f>F73/H73</f>
        <v>0</v>
      </c>
      <c r="M73" s="390">
        <f t="shared" si="18"/>
        <v>0</v>
      </c>
      <c r="N73" s="1175"/>
      <c r="O73" s="1175"/>
      <c r="P73" s="1175"/>
      <c r="Q73" s="1175"/>
      <c r="R73" s="48"/>
      <c r="S73" s="48"/>
      <c r="T73" s="48"/>
      <c r="U73" s="48"/>
      <c r="V73" s="173" t="str">
        <f t="shared" si="6"/>
        <v>Medical office</v>
      </c>
      <c r="W73" s="219">
        <f t="shared" si="7"/>
        <v>0</v>
      </c>
      <c r="X73" s="220">
        <f t="shared" si="8"/>
        <v>0</v>
      </c>
      <c r="Y73" s="221">
        <f t="shared" si="9"/>
        <v>0</v>
      </c>
      <c r="Z73" s="167">
        <f t="shared" si="19"/>
        <v>0</v>
      </c>
      <c r="AA73" s="168">
        <f t="shared" si="0"/>
        <v>0</v>
      </c>
      <c r="AB73" s="61">
        <f t="shared" si="1"/>
        <v>0</v>
      </c>
      <c r="AC73" s="61">
        <f t="shared" si="10"/>
        <v>0</v>
      </c>
      <c r="AD73" s="167">
        <f t="shared" si="20"/>
        <v>0</v>
      </c>
      <c r="AE73" s="169">
        <f t="shared" si="2"/>
        <v>0</v>
      </c>
      <c r="AF73" s="160">
        <f t="shared" si="3"/>
        <v>0</v>
      </c>
      <c r="AG73" s="61">
        <f t="shared" si="11"/>
        <v>0</v>
      </c>
      <c r="AH73" s="167">
        <f t="shared" si="21"/>
        <v>0</v>
      </c>
      <c r="AI73" s="168">
        <f t="shared" si="4"/>
        <v>0</v>
      </c>
      <c r="AJ73" s="61">
        <f t="shared" si="5"/>
        <v>0</v>
      </c>
      <c r="AK73" s="61">
        <f t="shared" si="12"/>
        <v>0</v>
      </c>
      <c r="AL73" s="167">
        <f t="shared" si="22"/>
        <v>0</v>
      </c>
      <c r="AM73" s="168">
        <f t="shared" si="23"/>
        <v>0</v>
      </c>
      <c r="AN73" s="61">
        <f t="shared" si="23"/>
        <v>0</v>
      </c>
      <c r="AO73" s="61">
        <f t="shared" si="13"/>
        <v>0</v>
      </c>
      <c r="AP73" s="167">
        <f t="shared" si="24"/>
        <v>0</v>
      </c>
      <c r="AQ73" s="166"/>
      <c r="AR73" s="66"/>
      <c r="AS73" s="61">
        <f t="shared" si="14"/>
        <v>0</v>
      </c>
      <c r="AT73" s="167">
        <f t="shared" si="25"/>
        <v>0</v>
      </c>
      <c r="AU73" s="168">
        <f t="shared" si="15"/>
        <v>0</v>
      </c>
      <c r="AV73" s="170">
        <f t="shared" si="16"/>
        <v>0</v>
      </c>
    </row>
    <row r="74" spans="1:48" s="24" customFormat="1" ht="15" x14ac:dyDescent="0.25">
      <c r="A74" s="402"/>
      <c r="B74" s="1281" t="s">
        <v>113</v>
      </c>
      <c r="C74" s="1953"/>
      <c r="D74" s="1954"/>
      <c r="E74" s="381"/>
      <c r="F74" s="381"/>
      <c r="G74" s="1421" t="s">
        <v>52</v>
      </c>
      <c r="H74" s="1207">
        <v>400</v>
      </c>
      <c r="I74" s="1422" t="s">
        <v>52</v>
      </c>
      <c r="J74" s="1209">
        <v>0</v>
      </c>
      <c r="K74" s="1419"/>
      <c r="L74" s="389">
        <f t="shared" si="17"/>
        <v>0</v>
      </c>
      <c r="M74" s="390">
        <v>0</v>
      </c>
      <c r="N74" s="1175"/>
      <c r="O74" s="1175"/>
      <c r="P74" s="1175"/>
      <c r="Q74" s="1175"/>
      <c r="R74" s="48"/>
      <c r="S74" s="48"/>
      <c r="T74" s="48"/>
      <c r="U74" s="48"/>
      <c r="V74" s="173" t="str">
        <f t="shared" si="6"/>
        <v>R&amp;D or laboratory</v>
      </c>
      <c r="W74" s="219">
        <f t="shared" si="7"/>
        <v>0</v>
      </c>
      <c r="X74" s="220">
        <f t="shared" si="8"/>
        <v>0</v>
      </c>
      <c r="Y74" s="221">
        <f t="shared" si="9"/>
        <v>0</v>
      </c>
      <c r="Z74" s="167">
        <f t="shared" si="19"/>
        <v>0</v>
      </c>
      <c r="AA74" s="168">
        <f t="shared" si="0"/>
        <v>0</v>
      </c>
      <c r="AB74" s="61">
        <f t="shared" si="1"/>
        <v>0</v>
      </c>
      <c r="AC74" s="61">
        <f t="shared" si="10"/>
        <v>0</v>
      </c>
      <c r="AD74" s="167">
        <f t="shared" si="20"/>
        <v>0</v>
      </c>
      <c r="AE74" s="169">
        <f t="shared" si="2"/>
        <v>0</v>
      </c>
      <c r="AF74" s="160">
        <f t="shared" si="3"/>
        <v>0</v>
      </c>
      <c r="AG74" s="61">
        <f t="shared" si="11"/>
        <v>0</v>
      </c>
      <c r="AH74" s="167">
        <f t="shared" si="21"/>
        <v>0</v>
      </c>
      <c r="AI74" s="168">
        <f t="shared" si="4"/>
        <v>0</v>
      </c>
      <c r="AJ74" s="61">
        <f t="shared" si="5"/>
        <v>0</v>
      </c>
      <c r="AK74" s="61">
        <f t="shared" si="12"/>
        <v>0</v>
      </c>
      <c r="AL74" s="167">
        <f t="shared" si="22"/>
        <v>0</v>
      </c>
      <c r="AM74" s="168">
        <f t="shared" si="23"/>
        <v>0</v>
      </c>
      <c r="AN74" s="61">
        <f t="shared" si="23"/>
        <v>0</v>
      </c>
      <c r="AO74" s="61">
        <f t="shared" si="13"/>
        <v>0</v>
      </c>
      <c r="AP74" s="167">
        <f t="shared" si="24"/>
        <v>0</v>
      </c>
      <c r="AQ74" s="166"/>
      <c r="AR74" s="66"/>
      <c r="AS74" s="61">
        <f t="shared" si="14"/>
        <v>0</v>
      </c>
      <c r="AT74" s="167">
        <f t="shared" si="25"/>
        <v>0</v>
      </c>
      <c r="AU74" s="168">
        <f t="shared" si="15"/>
        <v>0</v>
      </c>
      <c r="AV74" s="170">
        <f t="shared" si="16"/>
        <v>0</v>
      </c>
    </row>
    <row r="75" spans="1:48" s="24" customFormat="1" ht="15" x14ac:dyDescent="0.25">
      <c r="A75" s="402"/>
      <c r="B75" s="1281" t="s">
        <v>114</v>
      </c>
      <c r="C75" s="1953"/>
      <c r="D75" s="1954"/>
      <c r="E75" s="381"/>
      <c r="F75" s="381"/>
      <c r="G75" s="1421" t="s">
        <v>52</v>
      </c>
      <c r="H75" s="1207">
        <v>2500</v>
      </c>
      <c r="I75" s="1422" t="s">
        <v>52</v>
      </c>
      <c r="J75" s="1209">
        <v>0</v>
      </c>
      <c r="K75" s="1419"/>
      <c r="L75" s="389">
        <f t="shared" si="17"/>
        <v>0</v>
      </c>
      <c r="M75" s="390">
        <v>0</v>
      </c>
      <c r="N75" s="1175"/>
      <c r="O75" s="1175"/>
      <c r="P75" s="1175"/>
      <c r="Q75" s="1175"/>
      <c r="R75" s="48"/>
      <c r="S75" s="48"/>
      <c r="T75" s="48"/>
      <c r="U75" s="48"/>
      <c r="V75" s="173" t="str">
        <f t="shared" si="6"/>
        <v>Warehouse, distribution</v>
      </c>
      <c r="W75" s="219">
        <f t="shared" si="7"/>
        <v>0</v>
      </c>
      <c r="X75" s="220">
        <f t="shared" si="8"/>
        <v>0</v>
      </c>
      <c r="Y75" s="221">
        <f t="shared" si="9"/>
        <v>0</v>
      </c>
      <c r="Z75" s="167">
        <f t="shared" si="19"/>
        <v>0</v>
      </c>
      <c r="AA75" s="168">
        <f t="shared" si="0"/>
        <v>0</v>
      </c>
      <c r="AB75" s="61">
        <f t="shared" si="1"/>
        <v>0</v>
      </c>
      <c r="AC75" s="61">
        <f t="shared" si="10"/>
        <v>0</v>
      </c>
      <c r="AD75" s="167">
        <f t="shared" si="20"/>
        <v>0</v>
      </c>
      <c r="AE75" s="169">
        <f t="shared" si="2"/>
        <v>0</v>
      </c>
      <c r="AF75" s="160">
        <f t="shared" si="3"/>
        <v>0</v>
      </c>
      <c r="AG75" s="61">
        <f t="shared" si="11"/>
        <v>0</v>
      </c>
      <c r="AH75" s="167">
        <f t="shared" si="21"/>
        <v>0</v>
      </c>
      <c r="AI75" s="168">
        <f t="shared" si="4"/>
        <v>0</v>
      </c>
      <c r="AJ75" s="61">
        <f t="shared" si="5"/>
        <v>0</v>
      </c>
      <c r="AK75" s="61">
        <f t="shared" si="12"/>
        <v>0</v>
      </c>
      <c r="AL75" s="167">
        <f t="shared" si="22"/>
        <v>0</v>
      </c>
      <c r="AM75" s="166"/>
      <c r="AN75" s="66"/>
      <c r="AO75" s="61">
        <f t="shared" si="13"/>
        <v>0</v>
      </c>
      <c r="AP75" s="167">
        <f t="shared" si="24"/>
        <v>0</v>
      </c>
      <c r="AQ75" s="166"/>
      <c r="AR75" s="66"/>
      <c r="AS75" s="61">
        <f t="shared" si="14"/>
        <v>0</v>
      </c>
      <c r="AT75" s="167">
        <f t="shared" si="25"/>
        <v>0</v>
      </c>
      <c r="AU75" s="168">
        <f t="shared" si="15"/>
        <v>0</v>
      </c>
      <c r="AV75" s="170">
        <f t="shared" si="16"/>
        <v>0</v>
      </c>
    </row>
    <row r="76" spans="1:48" s="24" customFormat="1" ht="15" x14ac:dyDescent="0.25">
      <c r="A76" s="402"/>
      <c r="B76" s="1281" t="s">
        <v>115</v>
      </c>
      <c r="C76" s="1953"/>
      <c r="D76" s="1954"/>
      <c r="E76" s="381"/>
      <c r="F76" s="381"/>
      <c r="G76" s="1421" t="s">
        <v>52</v>
      </c>
      <c r="H76" s="1207">
        <v>20000</v>
      </c>
      <c r="I76" s="1422" t="s">
        <v>52</v>
      </c>
      <c r="J76" s="1209">
        <v>0</v>
      </c>
      <c r="K76" s="1419"/>
      <c r="L76" s="389">
        <f t="shared" si="17"/>
        <v>0</v>
      </c>
      <c r="M76" s="390">
        <v>0</v>
      </c>
      <c r="N76" s="1175"/>
      <c r="O76" s="1175"/>
      <c r="P76" s="1175"/>
      <c r="Q76" s="1175"/>
      <c r="R76" s="48"/>
      <c r="S76" s="48"/>
      <c r="T76" s="48"/>
      <c r="U76" s="48"/>
      <c r="V76" s="173" t="str">
        <f t="shared" si="6"/>
        <v>Warehouse, storage</v>
      </c>
      <c r="W76" s="219">
        <f t="shared" si="7"/>
        <v>0</v>
      </c>
      <c r="X76" s="220">
        <f t="shared" si="8"/>
        <v>0</v>
      </c>
      <c r="Y76" s="221">
        <f t="shared" si="9"/>
        <v>0</v>
      </c>
      <c r="Z76" s="167">
        <f t="shared" si="19"/>
        <v>0</v>
      </c>
      <c r="AA76" s="168">
        <f t="shared" si="0"/>
        <v>0</v>
      </c>
      <c r="AB76" s="61">
        <f t="shared" si="1"/>
        <v>0</v>
      </c>
      <c r="AC76" s="61">
        <f t="shared" si="10"/>
        <v>0</v>
      </c>
      <c r="AD76" s="167">
        <f t="shared" si="20"/>
        <v>0</v>
      </c>
      <c r="AE76" s="169">
        <f t="shared" si="2"/>
        <v>0</v>
      </c>
      <c r="AF76" s="160">
        <f t="shared" si="3"/>
        <v>0</v>
      </c>
      <c r="AG76" s="61">
        <f t="shared" si="11"/>
        <v>0</v>
      </c>
      <c r="AH76" s="167">
        <f t="shared" si="21"/>
        <v>0</v>
      </c>
      <c r="AI76" s="168">
        <f t="shared" si="4"/>
        <v>0</v>
      </c>
      <c r="AJ76" s="61">
        <f t="shared" si="5"/>
        <v>0</v>
      </c>
      <c r="AK76" s="61">
        <f t="shared" si="12"/>
        <v>0</v>
      </c>
      <c r="AL76" s="167">
        <f t="shared" si="22"/>
        <v>0</v>
      </c>
      <c r="AM76" s="166"/>
      <c r="AN76" s="66"/>
      <c r="AO76" s="61">
        <f t="shared" si="13"/>
        <v>0</v>
      </c>
      <c r="AP76" s="167">
        <f t="shared" si="24"/>
        <v>0</v>
      </c>
      <c r="AQ76" s="166"/>
      <c r="AR76" s="66"/>
      <c r="AS76" s="61">
        <f t="shared" si="14"/>
        <v>0</v>
      </c>
      <c r="AT76" s="167">
        <f t="shared" si="25"/>
        <v>0</v>
      </c>
      <c r="AU76" s="168">
        <f t="shared" si="15"/>
        <v>0</v>
      </c>
      <c r="AV76" s="170">
        <f t="shared" si="16"/>
        <v>0</v>
      </c>
    </row>
    <row r="77" spans="1:48" s="24" customFormat="1" ht="15" x14ac:dyDescent="0.25">
      <c r="A77" s="402"/>
      <c r="B77" s="1281" t="s">
        <v>116</v>
      </c>
      <c r="C77" s="1953"/>
      <c r="D77" s="1954"/>
      <c r="E77" s="381"/>
      <c r="F77" s="381"/>
      <c r="G77" s="1421" t="s">
        <v>52</v>
      </c>
      <c r="H77" s="1207">
        <v>630</v>
      </c>
      <c r="I77" s="1422" t="s">
        <v>52</v>
      </c>
      <c r="J77" s="1209">
        <v>105</v>
      </c>
      <c r="K77" s="1419"/>
      <c r="L77" s="389">
        <f t="shared" si="17"/>
        <v>0</v>
      </c>
      <c r="M77" s="390">
        <f t="shared" si="18"/>
        <v>0</v>
      </c>
      <c r="N77" s="1175"/>
      <c r="O77" s="1175"/>
      <c r="P77" s="1175"/>
      <c r="Q77" s="1175"/>
      <c r="R77" s="48"/>
      <c r="S77" s="48"/>
      <c r="T77" s="48"/>
      <c r="U77" s="48"/>
      <c r="V77" s="173" t="str">
        <f t="shared" si="6"/>
        <v>Educational, daycare</v>
      </c>
      <c r="W77" s="219">
        <f t="shared" si="7"/>
        <v>0</v>
      </c>
      <c r="X77" s="220">
        <f t="shared" si="8"/>
        <v>0</v>
      </c>
      <c r="Y77" s="221">
        <f t="shared" si="9"/>
        <v>0</v>
      </c>
      <c r="Z77" s="167">
        <f t="shared" si="19"/>
        <v>0</v>
      </c>
      <c r="AA77" s="168">
        <f t="shared" si="0"/>
        <v>0</v>
      </c>
      <c r="AB77" s="61">
        <f t="shared" si="1"/>
        <v>0</v>
      </c>
      <c r="AC77" s="61">
        <f t="shared" si="10"/>
        <v>0</v>
      </c>
      <c r="AD77" s="167">
        <f t="shared" si="20"/>
        <v>0</v>
      </c>
      <c r="AE77" s="169">
        <f t="shared" si="2"/>
        <v>0</v>
      </c>
      <c r="AF77" s="160">
        <f t="shared" si="3"/>
        <v>0</v>
      </c>
      <c r="AG77" s="61">
        <f t="shared" si="11"/>
        <v>0</v>
      </c>
      <c r="AH77" s="167">
        <f t="shared" si="21"/>
        <v>0</v>
      </c>
      <c r="AI77" s="168">
        <f t="shared" si="4"/>
        <v>0</v>
      </c>
      <c r="AJ77" s="61">
        <f t="shared" si="5"/>
        <v>0</v>
      </c>
      <c r="AK77" s="61">
        <f t="shared" si="12"/>
        <v>0</v>
      </c>
      <c r="AL77" s="167">
        <f t="shared" si="22"/>
        <v>0</v>
      </c>
      <c r="AM77" s="168">
        <f t="shared" ref="AM77:AN79" si="26">L77</f>
        <v>0</v>
      </c>
      <c r="AN77" s="61">
        <f t="shared" si="26"/>
        <v>0</v>
      </c>
      <c r="AO77" s="61">
        <f t="shared" si="13"/>
        <v>0</v>
      </c>
      <c r="AP77" s="167">
        <f t="shared" si="24"/>
        <v>0</v>
      </c>
      <c r="AQ77" s="166"/>
      <c r="AR77" s="66"/>
      <c r="AS77" s="61">
        <f t="shared" si="14"/>
        <v>0</v>
      </c>
      <c r="AT77" s="167">
        <f t="shared" si="25"/>
        <v>0</v>
      </c>
      <c r="AU77" s="168">
        <f t="shared" si="15"/>
        <v>0</v>
      </c>
      <c r="AV77" s="170">
        <f t="shared" si="16"/>
        <v>0</v>
      </c>
    </row>
    <row r="78" spans="1:48" s="24" customFormat="1" ht="15" x14ac:dyDescent="0.25">
      <c r="A78" s="402"/>
      <c r="B78" s="1281" t="s">
        <v>117</v>
      </c>
      <c r="C78" s="1953"/>
      <c r="D78" s="1954"/>
      <c r="E78" s="381"/>
      <c r="F78" s="381"/>
      <c r="G78" s="1421" t="s">
        <v>52</v>
      </c>
      <c r="H78" s="1208">
        <v>1300</v>
      </c>
      <c r="I78" s="1422" t="s">
        <v>52</v>
      </c>
      <c r="J78" s="1210">
        <v>140</v>
      </c>
      <c r="K78" s="1419"/>
      <c r="L78" s="389">
        <f t="shared" ref="L78" si="27">F78/H78</f>
        <v>0</v>
      </c>
      <c r="M78" s="390">
        <f t="shared" ref="M78:M79" si="28">F78/J78</f>
        <v>0</v>
      </c>
      <c r="N78" s="1175"/>
      <c r="O78" s="1175"/>
      <c r="P78" s="1175"/>
      <c r="Q78" s="1175"/>
      <c r="R78" s="48"/>
      <c r="S78" s="48"/>
      <c r="T78" s="48"/>
      <c r="U78" s="48"/>
      <c r="V78" s="173" t="str">
        <f t="shared" si="6"/>
        <v>Educational, K-12</v>
      </c>
      <c r="W78" s="219">
        <f t="shared" si="7"/>
        <v>0</v>
      </c>
      <c r="X78" s="220">
        <f t="shared" si="8"/>
        <v>0</v>
      </c>
      <c r="Y78" s="221">
        <f t="shared" si="9"/>
        <v>0</v>
      </c>
      <c r="Z78" s="167">
        <f t="shared" si="19"/>
        <v>0</v>
      </c>
      <c r="AA78" s="168">
        <f t="shared" si="0"/>
        <v>0</v>
      </c>
      <c r="AB78" s="61">
        <f t="shared" si="1"/>
        <v>0</v>
      </c>
      <c r="AC78" s="61">
        <f t="shared" si="10"/>
        <v>0</v>
      </c>
      <c r="AD78" s="167">
        <f t="shared" si="20"/>
        <v>0</v>
      </c>
      <c r="AE78" s="169">
        <f t="shared" si="2"/>
        <v>0</v>
      </c>
      <c r="AF78" s="160">
        <f t="shared" si="3"/>
        <v>0</v>
      </c>
      <c r="AG78" s="61">
        <f t="shared" si="11"/>
        <v>0</v>
      </c>
      <c r="AH78" s="167">
        <f t="shared" si="21"/>
        <v>0</v>
      </c>
      <c r="AI78" s="168">
        <f t="shared" si="4"/>
        <v>0</v>
      </c>
      <c r="AJ78" s="61">
        <f t="shared" si="5"/>
        <v>0</v>
      </c>
      <c r="AK78" s="61">
        <f t="shared" si="12"/>
        <v>0</v>
      </c>
      <c r="AL78" s="167">
        <f t="shared" si="22"/>
        <v>0</v>
      </c>
      <c r="AM78" s="168">
        <f t="shared" si="26"/>
        <v>0</v>
      </c>
      <c r="AN78" s="61">
        <f t="shared" si="26"/>
        <v>0</v>
      </c>
      <c r="AO78" s="61">
        <f t="shared" si="13"/>
        <v>0</v>
      </c>
      <c r="AP78" s="167">
        <f t="shared" si="24"/>
        <v>0</v>
      </c>
      <c r="AQ78" s="166"/>
      <c r="AR78" s="66"/>
      <c r="AS78" s="61">
        <f t="shared" si="14"/>
        <v>0</v>
      </c>
      <c r="AT78" s="167">
        <f t="shared" si="25"/>
        <v>0</v>
      </c>
      <c r="AU78" s="168">
        <f t="shared" si="15"/>
        <v>0</v>
      </c>
      <c r="AV78" s="170">
        <f t="shared" si="16"/>
        <v>0</v>
      </c>
    </row>
    <row r="79" spans="1:48" s="24" customFormat="1" ht="15" x14ac:dyDescent="0.25">
      <c r="A79" s="402"/>
      <c r="B79" s="1281" t="s">
        <v>118</v>
      </c>
      <c r="C79" s="1953"/>
      <c r="D79" s="1954"/>
      <c r="E79" s="381"/>
      <c r="F79" s="381"/>
      <c r="G79" s="1421" t="s">
        <v>52</v>
      </c>
      <c r="H79" s="1208">
        <v>2100</v>
      </c>
      <c r="I79" s="1422" t="s">
        <v>52</v>
      </c>
      <c r="J79" s="1210">
        <v>150</v>
      </c>
      <c r="K79" s="1419"/>
      <c r="L79" s="389">
        <f>F79/H79</f>
        <v>0</v>
      </c>
      <c r="M79" s="390">
        <f t="shared" si="28"/>
        <v>0</v>
      </c>
      <c r="N79" s="1175"/>
      <c r="O79" s="1175"/>
      <c r="P79" s="1175"/>
      <c r="Q79" s="1175"/>
      <c r="R79" s="48"/>
      <c r="S79" s="48"/>
      <c r="T79" s="48"/>
      <c r="U79" s="48"/>
      <c r="V79" s="173" t="str">
        <f t="shared" si="6"/>
        <v>Educational, postsecondary</v>
      </c>
      <c r="W79" s="219">
        <f t="shared" si="7"/>
        <v>0</v>
      </c>
      <c r="X79" s="220">
        <f t="shared" si="8"/>
        <v>0</v>
      </c>
      <c r="Y79" s="221">
        <f t="shared" si="9"/>
        <v>0</v>
      </c>
      <c r="Z79" s="167">
        <f t="shared" si="19"/>
        <v>0</v>
      </c>
      <c r="AA79" s="168">
        <f t="shared" si="0"/>
        <v>0</v>
      </c>
      <c r="AB79" s="61">
        <f t="shared" si="1"/>
        <v>0</v>
      </c>
      <c r="AC79" s="61">
        <f t="shared" si="10"/>
        <v>0</v>
      </c>
      <c r="AD79" s="167">
        <f t="shared" si="20"/>
        <v>0</v>
      </c>
      <c r="AE79" s="169">
        <f t="shared" si="2"/>
        <v>0</v>
      </c>
      <c r="AF79" s="160">
        <f t="shared" si="3"/>
        <v>0</v>
      </c>
      <c r="AG79" s="61">
        <f t="shared" si="11"/>
        <v>0</v>
      </c>
      <c r="AH79" s="167">
        <f t="shared" si="21"/>
        <v>0</v>
      </c>
      <c r="AI79" s="168">
        <f t="shared" si="4"/>
        <v>0</v>
      </c>
      <c r="AJ79" s="61">
        <f t="shared" si="5"/>
        <v>0</v>
      </c>
      <c r="AK79" s="61">
        <f t="shared" si="12"/>
        <v>0</v>
      </c>
      <c r="AL79" s="167">
        <f t="shared" si="22"/>
        <v>0</v>
      </c>
      <c r="AM79" s="168">
        <f t="shared" si="26"/>
        <v>0</v>
      </c>
      <c r="AN79" s="61">
        <f t="shared" si="26"/>
        <v>0</v>
      </c>
      <c r="AO79" s="61">
        <f t="shared" si="13"/>
        <v>0</v>
      </c>
      <c r="AP79" s="167">
        <f t="shared" si="24"/>
        <v>0</v>
      </c>
      <c r="AQ79" s="166"/>
      <c r="AR79" s="66"/>
      <c r="AS79" s="61">
        <f t="shared" si="14"/>
        <v>0</v>
      </c>
      <c r="AT79" s="167">
        <f t="shared" si="25"/>
        <v>0</v>
      </c>
      <c r="AU79" s="168">
        <f t="shared" si="15"/>
        <v>0</v>
      </c>
      <c r="AV79" s="170">
        <f t="shared" si="16"/>
        <v>0</v>
      </c>
    </row>
    <row r="80" spans="1:48" s="24" customFormat="1" ht="15" x14ac:dyDescent="0.25">
      <c r="A80" s="402"/>
      <c r="B80" s="382" t="s">
        <v>147</v>
      </c>
      <c r="C80" s="1953"/>
      <c r="D80" s="1954"/>
      <c r="E80" s="381"/>
      <c r="F80" s="381"/>
      <c r="G80" s="1421" t="s">
        <v>52</v>
      </c>
      <c r="H80" s="383"/>
      <c r="I80" s="1422" t="s">
        <v>52</v>
      </c>
      <c r="J80" s="384"/>
      <c r="K80" s="1419"/>
      <c r="L80" s="389">
        <f>IF(H80="",0,F80/H80)</f>
        <v>0</v>
      </c>
      <c r="M80" s="390">
        <f>IF(J80="",0,F80/J80)</f>
        <v>0</v>
      </c>
      <c r="N80" s="1175"/>
      <c r="O80" s="1175"/>
      <c r="P80" s="1175"/>
      <c r="Q80" s="1175"/>
      <c r="R80" s="48"/>
      <c r="S80" s="48"/>
      <c r="T80" s="48"/>
      <c r="U80" s="48"/>
      <c r="V80" s="173" t="str">
        <f t="shared" si="6"/>
        <v>Other &lt;Please Specify&gt;</v>
      </c>
      <c r="W80" s="219">
        <f t="shared" si="7"/>
        <v>0</v>
      </c>
      <c r="X80" s="220">
        <f t="shared" si="8"/>
        <v>0</v>
      </c>
      <c r="Y80" s="221">
        <f t="shared" si="9"/>
        <v>0</v>
      </c>
      <c r="Z80" s="167">
        <f t="shared" si="19"/>
        <v>0</v>
      </c>
      <c r="AA80" s="168">
        <f t="shared" si="0"/>
        <v>0</v>
      </c>
      <c r="AB80" s="61">
        <f t="shared" si="1"/>
        <v>0</v>
      </c>
      <c r="AC80" s="61">
        <f t="shared" si="10"/>
        <v>0</v>
      </c>
      <c r="AD80" s="167">
        <f t="shared" si="20"/>
        <v>0</v>
      </c>
      <c r="AE80" s="169">
        <f t="shared" si="2"/>
        <v>0</v>
      </c>
      <c r="AF80" s="160">
        <f t="shared" si="3"/>
        <v>0</v>
      </c>
      <c r="AG80" s="61">
        <f t="shared" si="11"/>
        <v>0</v>
      </c>
      <c r="AH80" s="167">
        <f t="shared" si="21"/>
        <v>0</v>
      </c>
      <c r="AI80" s="168">
        <f t="shared" si="4"/>
        <v>0</v>
      </c>
      <c r="AJ80" s="61">
        <f t="shared" si="5"/>
        <v>0</v>
      </c>
      <c r="AK80" s="61">
        <f t="shared" si="12"/>
        <v>0</v>
      </c>
      <c r="AL80" s="167">
        <f t="shared" si="22"/>
        <v>0</v>
      </c>
      <c r="AM80" s="166"/>
      <c r="AN80" s="66"/>
      <c r="AO80" s="61">
        <f t="shared" si="13"/>
        <v>0</v>
      </c>
      <c r="AP80" s="167">
        <f t="shared" si="24"/>
        <v>0</v>
      </c>
      <c r="AQ80" s="166"/>
      <c r="AR80" s="66"/>
      <c r="AS80" s="61">
        <f t="shared" si="14"/>
        <v>0</v>
      </c>
      <c r="AT80" s="167">
        <f t="shared" si="25"/>
        <v>0</v>
      </c>
      <c r="AU80" s="168">
        <f t="shared" si="15"/>
        <v>0</v>
      </c>
      <c r="AV80" s="170">
        <f t="shared" si="16"/>
        <v>0</v>
      </c>
    </row>
    <row r="81" spans="1:48" s="24" customFormat="1" ht="15" x14ac:dyDescent="0.25">
      <c r="A81" s="402"/>
      <c r="B81" s="382" t="s">
        <v>147</v>
      </c>
      <c r="C81" s="1953"/>
      <c r="D81" s="1954"/>
      <c r="E81" s="381"/>
      <c r="F81" s="381"/>
      <c r="G81" s="1421" t="s">
        <v>52</v>
      </c>
      <c r="H81" s="383"/>
      <c r="I81" s="1422" t="s">
        <v>52</v>
      </c>
      <c r="J81" s="384"/>
      <c r="K81" s="1419"/>
      <c r="L81" s="389">
        <f t="shared" ref="L81:L82" si="29">IF(H81="",0,F81/H81)</f>
        <v>0</v>
      </c>
      <c r="M81" s="390">
        <f t="shared" ref="M81:M82" si="30">IF(J81="",0,F81/J81)</f>
        <v>0</v>
      </c>
      <c r="N81" s="1175"/>
      <c r="O81" s="1175"/>
      <c r="P81" s="1175"/>
      <c r="Q81" s="1175"/>
      <c r="R81" s="48"/>
      <c r="S81" s="48"/>
      <c r="T81" s="48"/>
      <c r="U81" s="48"/>
      <c r="V81" s="173" t="str">
        <f t="shared" si="6"/>
        <v>Other &lt;Please Specify&gt;</v>
      </c>
      <c r="W81" s="219">
        <f t="shared" si="7"/>
        <v>0</v>
      </c>
      <c r="X81" s="220">
        <f t="shared" si="8"/>
        <v>0</v>
      </c>
      <c r="Y81" s="221">
        <f t="shared" si="9"/>
        <v>0</v>
      </c>
      <c r="Z81" s="167">
        <f t="shared" si="19"/>
        <v>0</v>
      </c>
      <c r="AA81" s="168">
        <f t="shared" si="0"/>
        <v>0</v>
      </c>
      <c r="AB81" s="61">
        <f t="shared" si="1"/>
        <v>0</v>
      </c>
      <c r="AC81" s="61">
        <f t="shared" si="10"/>
        <v>0</v>
      </c>
      <c r="AD81" s="167">
        <f t="shared" si="20"/>
        <v>0</v>
      </c>
      <c r="AE81" s="169">
        <f t="shared" si="2"/>
        <v>0</v>
      </c>
      <c r="AF81" s="160">
        <f t="shared" si="3"/>
        <v>0</v>
      </c>
      <c r="AG81" s="61">
        <f t="shared" si="11"/>
        <v>0</v>
      </c>
      <c r="AH81" s="167">
        <f t="shared" si="21"/>
        <v>0</v>
      </c>
      <c r="AI81" s="168">
        <f t="shared" si="4"/>
        <v>0</v>
      </c>
      <c r="AJ81" s="61">
        <f t="shared" si="5"/>
        <v>0</v>
      </c>
      <c r="AK81" s="61">
        <f t="shared" si="12"/>
        <v>0</v>
      </c>
      <c r="AL81" s="167">
        <f t="shared" si="22"/>
        <v>0</v>
      </c>
      <c r="AM81" s="166"/>
      <c r="AN81" s="66"/>
      <c r="AO81" s="61">
        <f t="shared" si="13"/>
        <v>0</v>
      </c>
      <c r="AP81" s="167">
        <f t="shared" si="24"/>
        <v>0</v>
      </c>
      <c r="AQ81" s="166"/>
      <c r="AR81" s="66"/>
      <c r="AS81" s="61">
        <f t="shared" si="14"/>
        <v>0</v>
      </c>
      <c r="AT81" s="167">
        <f t="shared" si="25"/>
        <v>0</v>
      </c>
      <c r="AU81" s="168">
        <f t="shared" si="15"/>
        <v>0</v>
      </c>
      <c r="AV81" s="170">
        <f t="shared" si="16"/>
        <v>0</v>
      </c>
    </row>
    <row r="82" spans="1:48" s="24" customFormat="1" ht="15.75" thickBot="1" x14ac:dyDescent="0.3">
      <c r="A82" s="402"/>
      <c r="B82" s="382" t="s">
        <v>147</v>
      </c>
      <c r="C82" s="1953"/>
      <c r="D82" s="1954"/>
      <c r="E82" s="381"/>
      <c r="F82" s="385"/>
      <c r="G82" s="1421" t="s">
        <v>52</v>
      </c>
      <c r="H82" s="383"/>
      <c r="I82" s="1422" t="s">
        <v>52</v>
      </c>
      <c r="J82" s="384"/>
      <c r="K82" s="1419"/>
      <c r="L82" s="391">
        <f t="shared" si="29"/>
        <v>0</v>
      </c>
      <c r="M82" s="392">
        <f t="shared" si="30"/>
        <v>0</v>
      </c>
      <c r="N82" s="1175"/>
      <c r="O82" s="1175"/>
      <c r="P82" s="1175"/>
      <c r="Q82" s="1175"/>
      <c r="R82" s="48"/>
      <c r="S82" s="48"/>
      <c r="T82" s="48"/>
      <c r="U82" s="48"/>
      <c r="V82" s="174" t="str">
        <f t="shared" si="6"/>
        <v>Other &lt;Please Specify&gt;</v>
      </c>
      <c r="W82" s="219">
        <f t="shared" si="7"/>
        <v>0</v>
      </c>
      <c r="X82" s="220">
        <f t="shared" si="8"/>
        <v>0</v>
      </c>
      <c r="Y82" s="222">
        <f t="shared" si="9"/>
        <v>0</v>
      </c>
      <c r="Z82" s="177">
        <f t="shared" si="19"/>
        <v>0</v>
      </c>
      <c r="AA82" s="178">
        <f t="shared" si="0"/>
        <v>0</v>
      </c>
      <c r="AB82" s="179">
        <f t="shared" si="1"/>
        <v>0</v>
      </c>
      <c r="AC82" s="179">
        <f t="shared" si="10"/>
        <v>0</v>
      </c>
      <c r="AD82" s="177">
        <f t="shared" si="20"/>
        <v>0</v>
      </c>
      <c r="AE82" s="180">
        <f t="shared" si="2"/>
        <v>0</v>
      </c>
      <c r="AF82" s="181">
        <f t="shared" si="3"/>
        <v>0</v>
      </c>
      <c r="AG82" s="179">
        <f t="shared" si="11"/>
        <v>0</v>
      </c>
      <c r="AH82" s="177">
        <f t="shared" si="21"/>
        <v>0</v>
      </c>
      <c r="AI82" s="178">
        <f t="shared" si="4"/>
        <v>0</v>
      </c>
      <c r="AJ82" s="179">
        <f t="shared" si="5"/>
        <v>0</v>
      </c>
      <c r="AK82" s="179">
        <f t="shared" si="12"/>
        <v>0</v>
      </c>
      <c r="AL82" s="177">
        <f t="shared" si="22"/>
        <v>0</v>
      </c>
      <c r="AM82" s="175"/>
      <c r="AN82" s="176"/>
      <c r="AO82" s="179">
        <f t="shared" si="13"/>
        <v>0</v>
      </c>
      <c r="AP82" s="177">
        <f t="shared" si="24"/>
        <v>0</v>
      </c>
      <c r="AQ82" s="175"/>
      <c r="AR82" s="176"/>
      <c r="AS82" s="179">
        <f t="shared" si="14"/>
        <v>0</v>
      </c>
      <c r="AT82" s="177">
        <f t="shared" si="25"/>
        <v>0</v>
      </c>
      <c r="AU82" s="178">
        <f t="shared" si="15"/>
        <v>0</v>
      </c>
      <c r="AV82" s="182">
        <f t="shared" si="16"/>
        <v>0</v>
      </c>
    </row>
    <row r="83" spans="1:48" s="24" customFormat="1" ht="16.5" thickTop="1" thickBot="1" x14ac:dyDescent="0.3">
      <c r="A83" s="402"/>
      <c r="B83" s="1955" t="s">
        <v>20</v>
      </c>
      <c r="C83" s="1956"/>
      <c r="D83" s="1956"/>
      <c r="E83" s="1420"/>
      <c r="F83" s="395">
        <f>SUM(F68:F82)</f>
        <v>0</v>
      </c>
      <c r="G83" s="1423"/>
      <c r="H83" s="1424"/>
      <c r="I83" s="1424"/>
      <c r="J83" s="1425"/>
      <c r="K83" s="1420"/>
      <c r="L83" s="1268">
        <f>SUM(L68:L82)</f>
        <v>0</v>
      </c>
      <c r="M83" s="1269">
        <f>SUM(M68:M82)</f>
        <v>0</v>
      </c>
      <c r="N83" s="1175"/>
      <c r="O83" s="1175"/>
      <c r="P83" s="1175"/>
      <c r="Q83" s="1175"/>
      <c r="R83" s="48"/>
      <c r="S83" s="48"/>
      <c r="T83" s="48"/>
      <c r="U83" s="48"/>
      <c r="V83" s="183" t="str">
        <f t="shared" si="6"/>
        <v>TOTAL</v>
      </c>
      <c r="W83" s="184">
        <f>SUM(W68:W82)</f>
        <v>0</v>
      </c>
      <c r="X83" s="185">
        <f>SUM(X68:X82)</f>
        <v>0</v>
      </c>
      <c r="Y83" s="185">
        <f>SUM(Y68:Y82)</f>
        <v>0</v>
      </c>
      <c r="Z83" s="186">
        <f t="shared" ref="Z83" si="31">SUM(Z68:Z82)</f>
        <v>0</v>
      </c>
      <c r="AA83" s="184">
        <f>SUM(AA68:AA82)</f>
        <v>0</v>
      </c>
      <c r="AB83" s="185">
        <f t="shared" ref="AB83:AH83" si="32">SUM(AB68:AB82)</f>
        <v>0</v>
      </c>
      <c r="AC83" s="185">
        <f t="shared" si="32"/>
        <v>0</v>
      </c>
      <c r="AD83" s="186">
        <f t="shared" si="32"/>
        <v>0</v>
      </c>
      <c r="AE83" s="184">
        <f t="shared" si="32"/>
        <v>0</v>
      </c>
      <c r="AF83" s="185">
        <f t="shared" si="32"/>
        <v>0</v>
      </c>
      <c r="AG83" s="185">
        <f t="shared" si="32"/>
        <v>0</v>
      </c>
      <c r="AH83" s="186">
        <f t="shared" si="32"/>
        <v>0</v>
      </c>
      <c r="AI83" s="184">
        <f t="shared" ref="AI83" si="33">SUM(AI68:AI82)</f>
        <v>0</v>
      </c>
      <c r="AJ83" s="185">
        <f t="shared" ref="AJ83:AL83" si="34">SUM(AJ68:AJ82)</f>
        <v>0</v>
      </c>
      <c r="AK83" s="185">
        <f t="shared" si="34"/>
        <v>0</v>
      </c>
      <c r="AL83" s="186">
        <f t="shared" si="34"/>
        <v>0</v>
      </c>
      <c r="AM83" s="184">
        <f t="shared" ref="AM83" si="35">SUM(AM68:AM82)</f>
        <v>0</v>
      </c>
      <c r="AN83" s="185">
        <f t="shared" ref="AN83:AP83" si="36">SUM(AN68:AN82)</f>
        <v>0</v>
      </c>
      <c r="AO83" s="185">
        <f t="shared" si="36"/>
        <v>0</v>
      </c>
      <c r="AP83" s="186">
        <f t="shared" si="36"/>
        <v>0</v>
      </c>
      <c r="AQ83" s="184">
        <f t="shared" ref="AQ83" si="37">SUM(AQ68:AQ82)</f>
        <v>0</v>
      </c>
      <c r="AR83" s="185">
        <f t="shared" ref="AR83:AT83" si="38">SUM(AR68:AR82)</f>
        <v>0</v>
      </c>
      <c r="AS83" s="185">
        <f t="shared" si="38"/>
        <v>0</v>
      </c>
      <c r="AT83" s="186">
        <f t="shared" si="38"/>
        <v>0</v>
      </c>
      <c r="AU83" s="184">
        <f t="shared" ref="AU83" si="39">SUM(AU68:AU82)</f>
        <v>0</v>
      </c>
      <c r="AV83" s="186">
        <f t="shared" ref="AV83" si="40">SUM(AV68:AV82)</f>
        <v>0</v>
      </c>
    </row>
    <row r="84" spans="1:48" s="18" customFormat="1" ht="15.75" thickBot="1" x14ac:dyDescent="0.3">
      <c r="A84" s="597"/>
      <c r="B84" s="1152"/>
      <c r="C84" s="1152"/>
      <c r="D84" s="1153"/>
      <c r="E84" s="597"/>
      <c r="F84" s="1176" t="str">
        <f>IF((F83+C92)&lt;&gt;I35,"!!!Gross Area Square Footage Values (Comm. + Residential) does not sum to the Total Building Size in Cell I34; Please update I34 or cells above","")</f>
        <v/>
      </c>
      <c r="G84" s="597"/>
      <c r="H84" s="1177"/>
      <c r="I84" s="1177"/>
      <c r="J84" s="1177"/>
      <c r="K84" s="1177"/>
      <c r="L84" s="1177"/>
      <c r="M84" s="1178"/>
      <c r="N84" s="1178"/>
      <c r="O84" s="1178"/>
      <c r="P84" s="1178"/>
      <c r="Q84" s="1178"/>
      <c r="R84" s="49"/>
      <c r="S84" s="49"/>
      <c r="T84" s="49"/>
      <c r="U84" s="49"/>
      <c r="V84" s="42"/>
    </row>
    <row r="85" spans="1:48" s="28" customFormat="1" ht="16.5" thickBot="1" x14ac:dyDescent="0.3">
      <c r="A85" s="414"/>
      <c r="B85" s="1426" t="s">
        <v>429</v>
      </c>
      <c r="C85" s="1427"/>
      <c r="D85" s="1428"/>
      <c r="E85" s="1152"/>
      <c r="F85" s="1426" t="s">
        <v>430</v>
      </c>
      <c r="G85" s="1429"/>
      <c r="H85" s="1430"/>
      <c r="I85" s="1430"/>
      <c r="J85" s="1430"/>
      <c r="K85" s="1430"/>
      <c r="L85" s="1430"/>
      <c r="M85" s="1431"/>
      <c r="N85" s="1179"/>
      <c r="O85" s="1179"/>
      <c r="P85" s="1179"/>
      <c r="Q85" s="1179"/>
      <c r="R85" s="51"/>
      <c r="S85" s="51"/>
      <c r="T85" s="51"/>
      <c r="U85" s="51"/>
      <c r="V85" s="42"/>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row>
    <row r="86" spans="1:48" s="41" customFormat="1" ht="15" x14ac:dyDescent="0.25">
      <c r="A86" s="417"/>
      <c r="B86" s="403" t="s">
        <v>174</v>
      </c>
      <c r="C86" s="404"/>
      <c r="D86" s="405"/>
      <c r="E86" s="413"/>
      <c r="F86" s="406" t="s">
        <v>174</v>
      </c>
      <c r="G86" s="402"/>
      <c r="H86" s="397"/>
      <c r="I86" s="397"/>
      <c r="J86" s="397"/>
      <c r="K86" s="397"/>
      <c r="L86" s="397"/>
      <c r="M86" s="1180"/>
      <c r="N86" s="1180"/>
      <c r="O86" s="1180"/>
      <c r="P86" s="1180"/>
      <c r="Q86" s="1180"/>
      <c r="R86" s="50"/>
      <c r="S86" s="50"/>
      <c r="T86" s="50"/>
      <c r="U86" s="50"/>
      <c r="V86" s="42"/>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row>
    <row r="87" spans="1:48" s="41" customFormat="1" ht="35.25" customHeight="1" x14ac:dyDescent="0.25">
      <c r="A87" s="417"/>
      <c r="B87" s="1952" t="s">
        <v>172</v>
      </c>
      <c r="C87" s="1952"/>
      <c r="D87" s="1952"/>
      <c r="E87" s="413"/>
      <c r="F87" s="407" t="s">
        <v>241</v>
      </c>
      <c r="G87" s="402"/>
      <c r="H87" s="397"/>
      <c r="I87" s="397"/>
      <c r="J87" s="397"/>
      <c r="K87" s="397"/>
      <c r="L87" s="397"/>
      <c r="M87" s="1180"/>
      <c r="N87" s="1180"/>
      <c r="O87" s="1180"/>
      <c r="P87" s="1180"/>
      <c r="Q87" s="1180"/>
      <c r="R87" s="50"/>
      <c r="S87" s="50"/>
      <c r="T87" s="50"/>
      <c r="U87" s="50"/>
      <c r="V87" s="42"/>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row>
    <row r="88" spans="1:48" s="41" customFormat="1" ht="15.75" thickBot="1" x14ac:dyDescent="0.3">
      <c r="A88" s="417"/>
      <c r="B88" s="406"/>
      <c r="C88" s="406"/>
      <c r="D88" s="424"/>
      <c r="E88" s="436"/>
      <c r="F88" s="398"/>
      <c r="G88" s="417"/>
      <c r="H88" s="398"/>
      <c r="I88" s="398"/>
      <c r="J88" s="398"/>
      <c r="K88" s="398"/>
      <c r="L88" s="398"/>
      <c r="M88" s="417"/>
      <c r="N88" s="417"/>
      <c r="O88" s="417"/>
      <c r="P88" s="417"/>
      <c r="Q88" s="417"/>
      <c r="AC88" s="153"/>
      <c r="AD88" s="153"/>
      <c r="AG88" s="153"/>
      <c r="AH88" s="153"/>
      <c r="AK88" s="153"/>
      <c r="AL88" s="153"/>
      <c r="AO88" s="153"/>
      <c r="AP88" s="153"/>
      <c r="AS88" s="153"/>
      <c r="AT88" s="153"/>
    </row>
    <row r="89" spans="1:48" s="19" customFormat="1" ht="30.75" thickBot="1" x14ac:dyDescent="0.3">
      <c r="A89" s="417"/>
      <c r="B89" s="494" t="s">
        <v>42</v>
      </c>
      <c r="C89" s="393" t="s">
        <v>43</v>
      </c>
      <c r="D89" s="1181" t="s">
        <v>44</v>
      </c>
      <c r="E89" s="417"/>
      <c r="F89" s="1939" t="s">
        <v>192</v>
      </c>
      <c r="G89" s="1940"/>
      <c r="H89" s="1940"/>
      <c r="I89" s="1941"/>
      <c r="J89" s="1942" t="s">
        <v>153</v>
      </c>
      <c r="K89" s="1943"/>
      <c r="L89" s="397"/>
      <c r="M89" s="398"/>
      <c r="N89" s="417"/>
      <c r="O89" s="417"/>
      <c r="P89" s="417"/>
      <c r="Q89" s="417"/>
      <c r="AC89" s="153"/>
      <c r="AD89" s="153"/>
      <c r="AG89" s="153"/>
      <c r="AH89" s="153"/>
      <c r="AK89" s="153"/>
      <c r="AL89" s="153"/>
      <c r="AO89" s="153"/>
      <c r="AP89" s="153"/>
      <c r="AS89" s="153"/>
      <c r="AT89" s="153"/>
    </row>
    <row r="90" spans="1:48" s="19" customFormat="1" ht="61.5" customHeight="1" x14ac:dyDescent="0.25">
      <c r="A90" s="417"/>
      <c r="B90" s="494" t="s">
        <v>45</v>
      </c>
      <c r="C90" s="1211">
        <v>2.0099999999999998</v>
      </c>
      <c r="D90" s="1181" t="s">
        <v>166</v>
      </c>
      <c r="E90" s="417"/>
      <c r="F90" s="1976" t="s">
        <v>148</v>
      </c>
      <c r="G90" s="1977"/>
      <c r="H90" s="1977"/>
      <c r="I90" s="1978"/>
      <c r="J90" s="1947">
        <v>0</v>
      </c>
      <c r="K90" s="1948"/>
      <c r="L90" s="399" t="s">
        <v>370</v>
      </c>
      <c r="M90" s="398"/>
      <c r="N90" s="417"/>
      <c r="O90" s="417"/>
      <c r="P90" s="417"/>
      <c r="Q90" s="417"/>
      <c r="AC90" s="153"/>
      <c r="AD90" s="153"/>
      <c r="AG90" s="153"/>
      <c r="AH90" s="153"/>
      <c r="AK90" s="153"/>
      <c r="AL90" s="153"/>
      <c r="AO90" s="153"/>
      <c r="AP90" s="153"/>
      <c r="AS90" s="153"/>
      <c r="AT90" s="153"/>
    </row>
    <row r="91" spans="1:48" s="19" customFormat="1" ht="30.75" thickBot="1" x14ac:dyDescent="0.3">
      <c r="A91" s="417"/>
      <c r="B91" s="494" t="s">
        <v>46</v>
      </c>
      <c r="C91" s="386">
        <v>0</v>
      </c>
      <c r="D91" s="1182" t="s">
        <v>369</v>
      </c>
      <c r="E91" s="417"/>
      <c r="F91" s="1929" t="s">
        <v>147</v>
      </c>
      <c r="G91" s="1930"/>
      <c r="H91" s="1930"/>
      <c r="I91" s="1931"/>
      <c r="J91" s="1932">
        <v>0</v>
      </c>
      <c r="K91" s="1933"/>
      <c r="L91" s="399" t="s">
        <v>377</v>
      </c>
      <c r="M91" s="398"/>
      <c r="N91" s="417"/>
      <c r="O91" s="417"/>
      <c r="P91" s="417"/>
      <c r="Q91" s="417"/>
      <c r="AC91" s="153"/>
      <c r="AD91" s="153"/>
      <c r="AG91" s="153"/>
      <c r="AH91" s="153"/>
      <c r="AK91" s="153"/>
      <c r="AL91" s="153"/>
      <c r="AO91" s="153"/>
      <c r="AP91" s="153"/>
      <c r="AS91" s="153"/>
      <c r="AT91" s="153"/>
    </row>
    <row r="92" spans="1:48" s="19" customFormat="1" ht="15" customHeight="1" thickTop="1" thickBot="1" x14ac:dyDescent="0.3">
      <c r="A92" s="417"/>
      <c r="B92" s="494" t="s">
        <v>443</v>
      </c>
      <c r="C92" s="386">
        <v>0</v>
      </c>
      <c r="D92" s="1181"/>
      <c r="E92" s="417"/>
      <c r="F92" s="1934" t="s">
        <v>19</v>
      </c>
      <c r="G92" s="1935"/>
      <c r="H92" s="1935"/>
      <c r="I92" s="1936"/>
      <c r="J92" s="1937">
        <f>SUM(J90:K91)</f>
        <v>0</v>
      </c>
      <c r="K92" s="1938"/>
      <c r="L92" s="397"/>
      <c r="M92" s="398"/>
      <c r="N92" s="417"/>
      <c r="O92" s="417"/>
      <c r="P92" s="417"/>
      <c r="Q92" s="417"/>
      <c r="AC92" s="153"/>
      <c r="AD92" s="153"/>
      <c r="AG92" s="153"/>
      <c r="AH92" s="153"/>
      <c r="AK92" s="153"/>
      <c r="AL92" s="153"/>
      <c r="AO92" s="153"/>
      <c r="AP92" s="153"/>
      <c r="AS92" s="153"/>
      <c r="AT92" s="153"/>
    </row>
    <row r="93" spans="1:48" s="19" customFormat="1" ht="60.75" thickBot="1" x14ac:dyDescent="0.3">
      <c r="A93" s="417"/>
      <c r="B93" s="494" t="s">
        <v>47</v>
      </c>
      <c r="C93" s="394">
        <f>C90*C91</f>
        <v>0</v>
      </c>
      <c r="D93" s="1181" t="s">
        <v>125</v>
      </c>
      <c r="E93" s="417"/>
      <c r="F93" s="408"/>
      <c r="G93" s="424"/>
      <c r="H93" s="424"/>
      <c r="I93" s="424"/>
      <c r="J93" s="398"/>
      <c r="K93" s="501"/>
      <c r="L93" s="397"/>
      <c r="M93" s="398"/>
      <c r="N93" s="417"/>
      <c r="O93" s="417"/>
      <c r="P93" s="417"/>
      <c r="Q93" s="417"/>
      <c r="AC93" s="153"/>
      <c r="AD93" s="153"/>
      <c r="AG93" s="153"/>
      <c r="AH93" s="153"/>
      <c r="AK93" s="153"/>
      <c r="AL93" s="153"/>
      <c r="AO93" s="153"/>
      <c r="AP93" s="153"/>
      <c r="AS93" s="153"/>
      <c r="AT93" s="153"/>
    </row>
    <row r="94" spans="1:48" s="19" customFormat="1" ht="15" customHeight="1" thickBot="1" x14ac:dyDescent="0.3">
      <c r="A94" s="417"/>
      <c r="B94" s="494" t="s">
        <v>448</v>
      </c>
      <c r="C94" s="1212">
        <v>365</v>
      </c>
      <c r="D94" s="417"/>
      <c r="E94" s="417"/>
      <c r="F94" s="1939" t="s">
        <v>193</v>
      </c>
      <c r="G94" s="1940"/>
      <c r="H94" s="1940"/>
      <c r="I94" s="1941"/>
      <c r="J94" s="1942" t="s">
        <v>153</v>
      </c>
      <c r="K94" s="1943"/>
      <c r="L94" s="397"/>
      <c r="M94" s="398"/>
      <c r="N94" s="417"/>
      <c r="O94" s="417"/>
      <c r="P94" s="417"/>
      <c r="Q94" s="417"/>
      <c r="AC94" s="153"/>
      <c r="AD94" s="153"/>
      <c r="AG94" s="153"/>
      <c r="AH94" s="153"/>
      <c r="AK94" s="153"/>
      <c r="AL94" s="153"/>
      <c r="AO94" s="153"/>
      <c r="AP94" s="153"/>
      <c r="AS94" s="153"/>
      <c r="AT94" s="153"/>
    </row>
    <row r="95" spans="1:48" s="19" customFormat="1" ht="15" x14ac:dyDescent="0.25">
      <c r="A95" s="417"/>
      <c r="B95" s="417"/>
      <c r="C95" s="417"/>
      <c r="D95" s="417"/>
      <c r="E95" s="417"/>
      <c r="F95" s="1944" t="s">
        <v>149</v>
      </c>
      <c r="G95" s="1945"/>
      <c r="H95" s="1945"/>
      <c r="I95" s="1946"/>
      <c r="J95" s="1947">
        <v>0</v>
      </c>
      <c r="K95" s="1948"/>
      <c r="L95" s="399" t="s">
        <v>370</v>
      </c>
      <c r="M95" s="398"/>
      <c r="N95" s="417"/>
      <c r="O95" s="417"/>
      <c r="P95" s="417"/>
      <c r="Q95" s="417"/>
      <c r="AC95" s="153"/>
      <c r="AD95" s="153"/>
      <c r="AG95" s="153"/>
      <c r="AH95" s="153"/>
      <c r="AK95" s="153"/>
      <c r="AL95" s="153"/>
      <c r="AO95" s="153"/>
      <c r="AP95" s="153"/>
      <c r="AS95" s="153"/>
      <c r="AT95" s="153"/>
    </row>
    <row r="96" spans="1:48" s="19" customFormat="1" ht="15" x14ac:dyDescent="0.25">
      <c r="A96" s="417"/>
      <c r="B96" s="436"/>
      <c r="C96" s="436"/>
      <c r="D96" s="398"/>
      <c r="E96" s="1183"/>
      <c r="F96" s="1949" t="s">
        <v>147</v>
      </c>
      <c r="G96" s="1950"/>
      <c r="H96" s="1950"/>
      <c r="I96" s="1951"/>
      <c r="J96" s="1925">
        <v>0</v>
      </c>
      <c r="K96" s="1926"/>
      <c r="L96" s="399" t="s">
        <v>378</v>
      </c>
      <c r="M96" s="398"/>
      <c r="N96" s="417"/>
      <c r="O96" s="417"/>
      <c r="P96" s="417"/>
      <c r="Q96" s="417"/>
      <c r="AC96" s="153"/>
      <c r="AD96" s="153"/>
      <c r="AG96" s="153"/>
      <c r="AH96" s="153"/>
      <c r="AK96" s="153"/>
      <c r="AL96" s="153"/>
      <c r="AO96" s="153"/>
      <c r="AP96" s="153"/>
      <c r="AS96" s="153"/>
      <c r="AT96" s="153"/>
    </row>
    <row r="97" spans="1:46" s="155" customFormat="1" ht="19.5" thickBot="1" x14ac:dyDescent="0.35">
      <c r="A97" s="669"/>
      <c r="B97" s="1184"/>
      <c r="C97" s="1184"/>
      <c r="D97" s="1185"/>
      <c r="E97" s="1184"/>
      <c r="F97" s="1929" t="s">
        <v>147</v>
      </c>
      <c r="G97" s="1930"/>
      <c r="H97" s="1930"/>
      <c r="I97" s="1931"/>
      <c r="J97" s="1932">
        <v>0</v>
      </c>
      <c r="K97" s="1933"/>
      <c r="L97" s="399" t="s">
        <v>378</v>
      </c>
      <c r="M97" s="400"/>
      <c r="N97" s="669"/>
      <c r="O97" s="669"/>
      <c r="P97" s="669"/>
      <c r="Q97" s="669"/>
    </row>
    <row r="98" spans="1:46" s="41" customFormat="1" ht="16.5" thickTop="1" thickBot="1" x14ac:dyDescent="0.3">
      <c r="A98" s="417"/>
      <c r="B98" s="417"/>
      <c r="C98" s="417"/>
      <c r="D98" s="417"/>
      <c r="E98" s="1183"/>
      <c r="F98" s="1934" t="s">
        <v>19</v>
      </c>
      <c r="G98" s="1935"/>
      <c r="H98" s="1935"/>
      <c r="I98" s="1936"/>
      <c r="J98" s="1937">
        <f>SUM(J95:K97)</f>
        <v>0</v>
      </c>
      <c r="K98" s="1938"/>
      <c r="L98" s="397"/>
      <c r="M98" s="398"/>
      <c r="N98" s="417"/>
      <c r="O98" s="417"/>
      <c r="P98" s="417"/>
      <c r="Q98" s="417"/>
      <c r="AC98" s="153"/>
      <c r="AD98" s="153"/>
      <c r="AG98" s="153"/>
      <c r="AH98" s="153"/>
      <c r="AK98" s="153"/>
      <c r="AL98" s="153"/>
      <c r="AO98" s="153"/>
      <c r="AP98" s="153"/>
      <c r="AS98" s="153"/>
      <c r="AT98" s="153"/>
    </row>
    <row r="99" spans="1:46" s="41" customFormat="1" ht="15.75" thickBot="1" x14ac:dyDescent="0.3">
      <c r="A99" s="417"/>
      <c r="B99" s="417"/>
      <c r="C99" s="417"/>
      <c r="D99" s="417"/>
      <c r="E99" s="1183"/>
      <c r="F99" s="413"/>
      <c r="G99" s="417"/>
      <c r="H99" s="417"/>
      <c r="I99" s="417"/>
      <c r="J99" s="398"/>
      <c r="K99" s="397"/>
      <c r="L99" s="397"/>
      <c r="M99" s="398"/>
      <c r="N99" s="417"/>
      <c r="O99" s="417"/>
      <c r="P99" s="417"/>
      <c r="Q99" s="417"/>
      <c r="AC99" s="153"/>
      <c r="AD99" s="153"/>
      <c r="AG99" s="153"/>
      <c r="AH99" s="153"/>
      <c r="AK99" s="153"/>
      <c r="AL99" s="153"/>
      <c r="AO99" s="153"/>
      <c r="AP99" s="153"/>
      <c r="AS99" s="153"/>
      <c r="AT99" s="153"/>
    </row>
    <row r="100" spans="1:46" s="41" customFormat="1" ht="18" thickBot="1" x14ac:dyDescent="0.3">
      <c r="A100" s="417"/>
      <c r="B100" s="417"/>
      <c r="C100" s="417"/>
      <c r="D100" s="417"/>
      <c r="E100" s="1183"/>
      <c r="F100" s="1939" t="s">
        <v>191</v>
      </c>
      <c r="G100" s="1940"/>
      <c r="H100" s="1940"/>
      <c r="I100" s="1941"/>
      <c r="J100" s="1942" t="s">
        <v>153</v>
      </c>
      <c r="K100" s="1943"/>
      <c r="L100" s="401"/>
      <c r="M100" s="398"/>
      <c r="N100" s="417"/>
      <c r="O100" s="417"/>
      <c r="P100" s="417"/>
      <c r="Q100" s="417"/>
      <c r="AC100" s="153"/>
      <c r="AD100" s="153"/>
      <c r="AG100" s="153"/>
      <c r="AH100" s="153"/>
      <c r="AK100" s="153"/>
      <c r="AL100" s="153"/>
      <c r="AO100" s="153"/>
      <c r="AP100" s="153"/>
      <c r="AS100" s="153"/>
      <c r="AT100" s="153"/>
    </row>
    <row r="101" spans="1:46" s="55" customFormat="1" ht="15" x14ac:dyDescent="0.25">
      <c r="A101" s="402"/>
      <c r="B101" s="402"/>
      <c r="C101" s="402"/>
      <c r="D101" s="402"/>
      <c r="E101" s="1186"/>
      <c r="F101" s="1338" t="s">
        <v>197</v>
      </c>
      <c r="G101" s="1339"/>
      <c r="H101" s="1339"/>
      <c r="I101" s="1340"/>
      <c r="J101" s="1947">
        <v>0</v>
      </c>
      <c r="K101" s="1948"/>
      <c r="L101" s="399" t="s">
        <v>379</v>
      </c>
      <c r="M101" s="397"/>
      <c r="N101" s="402"/>
      <c r="O101" s="402"/>
      <c r="P101" s="402"/>
      <c r="Q101" s="402"/>
      <c r="AC101" s="83"/>
      <c r="AD101" s="83"/>
      <c r="AG101" s="83"/>
      <c r="AH101" s="83"/>
      <c r="AK101" s="83"/>
      <c r="AL101" s="83"/>
      <c r="AO101" s="83"/>
      <c r="AP101" s="83"/>
      <c r="AS101" s="83"/>
      <c r="AT101" s="83"/>
    </row>
    <row r="102" spans="1:46" s="55" customFormat="1" ht="15" x14ac:dyDescent="0.25">
      <c r="A102" s="402"/>
      <c r="B102" s="402"/>
      <c r="C102" s="402"/>
      <c r="D102" s="402"/>
      <c r="E102" s="1186"/>
      <c r="F102" s="1341" t="s">
        <v>191</v>
      </c>
      <c r="G102" s="1342"/>
      <c r="H102" s="1342"/>
      <c r="I102" s="1343"/>
      <c r="J102" s="1925">
        <v>0</v>
      </c>
      <c r="K102" s="1926"/>
      <c r="L102" s="399" t="s">
        <v>380</v>
      </c>
      <c r="M102" s="397"/>
      <c r="N102" s="402"/>
      <c r="O102" s="402"/>
      <c r="P102" s="402"/>
      <c r="Q102" s="402"/>
      <c r="AC102" s="83"/>
      <c r="AD102" s="83"/>
      <c r="AG102" s="83"/>
      <c r="AH102" s="83"/>
      <c r="AK102" s="83"/>
      <c r="AL102" s="83"/>
      <c r="AO102" s="83"/>
      <c r="AP102" s="83"/>
      <c r="AS102" s="83"/>
      <c r="AT102" s="83"/>
    </row>
    <row r="103" spans="1:46" s="55" customFormat="1" ht="15" x14ac:dyDescent="0.25">
      <c r="A103" s="402"/>
      <c r="B103" s="402"/>
      <c r="C103" s="402"/>
      <c r="D103" s="402"/>
      <c r="E103" s="1186"/>
      <c r="F103" s="1341" t="s">
        <v>194</v>
      </c>
      <c r="G103" s="1342"/>
      <c r="H103" s="1342"/>
      <c r="I103" s="1343"/>
      <c r="J103" s="1925">
        <v>0</v>
      </c>
      <c r="K103" s="1926"/>
      <c r="L103" s="399" t="s">
        <v>381</v>
      </c>
      <c r="M103" s="397"/>
      <c r="N103" s="402"/>
      <c r="O103" s="402"/>
      <c r="P103" s="402"/>
      <c r="Q103" s="402"/>
      <c r="AC103" s="83"/>
      <c r="AD103" s="83"/>
      <c r="AG103" s="83"/>
      <c r="AH103" s="83"/>
      <c r="AK103" s="83"/>
      <c r="AL103" s="83"/>
      <c r="AO103" s="83"/>
      <c r="AP103" s="83"/>
      <c r="AS103" s="83"/>
      <c r="AT103" s="83"/>
    </row>
    <row r="104" spans="1:46" s="55" customFormat="1" ht="15.75" thickBot="1" x14ac:dyDescent="0.3">
      <c r="A104" s="402"/>
      <c r="B104" s="402"/>
      <c r="C104" s="402"/>
      <c r="D104" s="402"/>
      <c r="E104" s="1186"/>
      <c r="F104" s="1344" t="s">
        <v>147</v>
      </c>
      <c r="G104" s="1345"/>
      <c r="H104" s="1345"/>
      <c r="I104" s="1346"/>
      <c r="J104" s="1932">
        <v>0</v>
      </c>
      <c r="K104" s="1933"/>
      <c r="L104" s="399" t="s">
        <v>370</v>
      </c>
      <c r="M104" s="397"/>
      <c r="N104" s="402"/>
      <c r="O104" s="402"/>
      <c r="P104" s="402"/>
      <c r="Q104" s="402"/>
      <c r="AC104" s="83"/>
      <c r="AD104" s="83"/>
      <c r="AG104" s="83"/>
      <c r="AH104" s="83"/>
      <c r="AK104" s="83"/>
      <c r="AL104" s="83"/>
      <c r="AO104" s="83"/>
      <c r="AP104" s="83"/>
      <c r="AS104" s="83"/>
      <c r="AT104" s="83"/>
    </row>
    <row r="105" spans="1:46" s="55" customFormat="1" ht="16.5" thickTop="1" thickBot="1" x14ac:dyDescent="0.3">
      <c r="A105" s="402"/>
      <c r="B105" s="402"/>
      <c r="C105" s="402"/>
      <c r="D105" s="402"/>
      <c r="E105" s="1186"/>
      <c r="F105" s="1918" t="s">
        <v>19</v>
      </c>
      <c r="G105" s="1919"/>
      <c r="H105" s="1919"/>
      <c r="I105" s="1919"/>
      <c r="J105" s="1920">
        <f>SUM(J101:K104)</f>
        <v>0</v>
      </c>
      <c r="K105" s="1921"/>
      <c r="L105" s="401"/>
      <c r="M105" s="397"/>
      <c r="N105" s="402"/>
      <c r="O105" s="402"/>
      <c r="P105" s="402"/>
      <c r="Q105" s="402"/>
      <c r="AC105" s="83"/>
      <c r="AD105" s="83"/>
      <c r="AG105" s="83"/>
      <c r="AH105" s="83"/>
      <c r="AK105" s="83"/>
      <c r="AL105" s="83"/>
      <c r="AO105" s="83"/>
      <c r="AP105" s="83"/>
      <c r="AS105" s="83"/>
      <c r="AT105" s="83"/>
    </row>
    <row r="106" spans="1:46" s="55" customFormat="1" ht="15" x14ac:dyDescent="0.25">
      <c r="A106" s="402"/>
      <c r="B106" s="402"/>
      <c r="C106" s="402"/>
      <c r="D106" s="402"/>
      <c r="E106" s="1186"/>
      <c r="F106" s="397"/>
      <c r="G106" s="402"/>
      <c r="H106" s="397"/>
      <c r="I106" s="397"/>
      <c r="J106" s="397"/>
      <c r="K106" s="397"/>
      <c r="L106" s="397"/>
      <c r="M106" s="402"/>
      <c r="N106" s="402"/>
      <c r="O106" s="402"/>
      <c r="P106" s="402"/>
      <c r="Q106" s="402"/>
      <c r="AC106" s="83"/>
      <c r="AD106" s="83"/>
      <c r="AG106" s="83"/>
      <c r="AH106" s="83"/>
      <c r="AK106" s="83"/>
      <c r="AL106" s="83"/>
      <c r="AO106" s="83"/>
      <c r="AP106" s="83"/>
      <c r="AS106" s="83"/>
      <c r="AT106" s="83"/>
    </row>
    <row r="107" spans="1:46" s="1446" customFormat="1" ht="23.25" x14ac:dyDescent="0.35">
      <c r="A107" s="1439"/>
      <c r="B107" s="1440" t="str">
        <f>CONCATENATE("SITE 2: ",C36," -- ",D36)</f>
        <v xml:space="preserve">SITE 2:  -- </v>
      </c>
      <c r="C107" s="1441"/>
      <c r="D107" s="1442"/>
      <c r="E107" s="1441"/>
      <c r="F107" s="1443"/>
      <c r="G107" s="1444"/>
      <c r="H107" s="1445"/>
      <c r="I107" s="1445"/>
      <c r="J107" s="1445"/>
      <c r="K107" s="1445"/>
      <c r="L107" s="1445"/>
      <c r="M107" s="1439"/>
      <c r="N107" s="1439"/>
      <c r="O107" s="1439"/>
      <c r="P107" s="1439"/>
      <c r="Q107" s="1439"/>
    </row>
    <row r="108" spans="1:46" s="40" customFormat="1" ht="16.5" thickBot="1" x14ac:dyDescent="0.3">
      <c r="A108" s="414"/>
      <c r="B108" s="1161" t="s">
        <v>87</v>
      </c>
      <c r="C108" s="1161"/>
      <c r="D108" s="1162"/>
      <c r="E108" s="1163"/>
      <c r="F108" s="1164"/>
      <c r="G108" s="1165"/>
      <c r="H108" s="1164"/>
      <c r="I108" s="1164"/>
      <c r="J108" s="1164"/>
      <c r="K108" s="1164"/>
      <c r="L108" s="1164"/>
      <c r="M108" s="1164"/>
      <c r="N108" s="414"/>
      <c r="O108" s="414"/>
      <c r="P108" s="414"/>
      <c r="Q108" s="414"/>
    </row>
    <row r="109" spans="1:46" s="17" customFormat="1" ht="15" customHeight="1" thickBot="1" x14ac:dyDescent="0.25">
      <c r="A109" s="1153"/>
      <c r="B109" s="942"/>
      <c r="C109" s="942"/>
      <c r="D109" s="942"/>
      <c r="E109" s="942"/>
      <c r="F109" s="942"/>
      <c r="G109" s="942"/>
      <c r="H109" s="942"/>
      <c r="I109" s="942"/>
      <c r="J109" s="942"/>
      <c r="K109" s="942"/>
      <c r="L109" s="942"/>
      <c r="M109" s="1153"/>
      <c r="N109" s="1153"/>
      <c r="O109" s="1153"/>
      <c r="P109" s="1153"/>
      <c r="Q109" s="1153"/>
      <c r="V109" s="171"/>
      <c r="W109" s="1915" t="s">
        <v>76</v>
      </c>
      <c r="X109" s="1916"/>
      <c r="Y109" s="1916"/>
      <c r="Z109" s="1917"/>
      <c r="AA109" s="1915" t="s">
        <v>83</v>
      </c>
      <c r="AB109" s="1916"/>
      <c r="AC109" s="1916"/>
      <c r="AD109" s="1917"/>
      <c r="AE109" s="1915" t="s">
        <v>152</v>
      </c>
      <c r="AF109" s="1916"/>
      <c r="AG109" s="1916"/>
      <c r="AH109" s="1917"/>
      <c r="AI109" s="1915" t="s">
        <v>463</v>
      </c>
      <c r="AJ109" s="1916"/>
      <c r="AK109" s="1916"/>
      <c r="AL109" s="1917"/>
      <c r="AM109" s="1915" t="s">
        <v>80</v>
      </c>
      <c r="AN109" s="1916"/>
      <c r="AO109" s="1916"/>
      <c r="AP109" s="1917"/>
      <c r="AQ109" s="1915" t="s">
        <v>464</v>
      </c>
      <c r="AR109" s="1916"/>
      <c r="AS109" s="1916"/>
      <c r="AT109" s="1917"/>
    </row>
    <row r="110" spans="1:46" s="42" customFormat="1" ht="15.75" customHeight="1" x14ac:dyDescent="0.25">
      <c r="A110" s="405"/>
      <c r="B110" s="1960" t="s">
        <v>431</v>
      </c>
      <c r="C110" s="1961"/>
      <c r="D110" s="1962"/>
      <c r="E110" s="1966" t="s">
        <v>424</v>
      </c>
      <c r="F110" s="1966" t="s">
        <v>432</v>
      </c>
      <c r="G110" s="1961"/>
      <c r="H110" s="1961"/>
      <c r="I110" s="1961"/>
      <c r="J110" s="1961"/>
      <c r="K110" s="1961"/>
      <c r="L110" s="1961"/>
      <c r="M110" s="1968"/>
      <c r="N110" s="1170"/>
      <c r="O110" s="1170"/>
      <c r="P110" s="1170"/>
      <c r="Q110" s="1170"/>
      <c r="R110" s="45"/>
      <c r="S110" s="45"/>
      <c r="T110" s="45"/>
      <c r="U110" s="45"/>
      <c r="V110" s="172" t="s">
        <v>57</v>
      </c>
      <c r="W110" s="163">
        <f>'2. Indoor Water Demand'!$C$20</f>
        <v>2</v>
      </c>
      <c r="X110" s="161" t="str">
        <f>'2. Indoor Water Demand'!$D$20</f>
        <v>gpm</v>
      </c>
      <c r="Y110" s="162"/>
      <c r="Z110" s="164"/>
      <c r="AA110" s="163">
        <f>'2. Indoor Water Demand'!$C$21</f>
        <v>1.5</v>
      </c>
      <c r="AB110" s="161" t="str">
        <f>'2. Indoor Water Demand'!$D$21</f>
        <v>gpm</v>
      </c>
      <c r="AC110" s="162"/>
      <c r="AD110" s="164"/>
      <c r="AE110" s="163">
        <f>'2. Indoor Water Demand'!$C$22</f>
        <v>0.5</v>
      </c>
      <c r="AF110" s="161" t="str">
        <f>'2. Indoor Water Demand'!$D$22</f>
        <v>gpf</v>
      </c>
      <c r="AG110" s="162"/>
      <c r="AH110" s="164"/>
      <c r="AI110" s="163">
        <f>'2. Indoor Water Demand'!$C$23</f>
        <v>1.28</v>
      </c>
      <c r="AJ110" s="161" t="str">
        <f>'2. Indoor Water Demand'!$D$23</f>
        <v>gpf</v>
      </c>
      <c r="AK110" s="162"/>
      <c r="AL110" s="164"/>
      <c r="AM110" s="163">
        <f>'2. Indoor Water Demand'!$C$24</f>
        <v>2.2000000000000002</v>
      </c>
      <c r="AN110" s="161" t="str">
        <f>'2. Indoor Water Demand'!$D$24</f>
        <v>gpm</v>
      </c>
      <c r="AO110" s="162"/>
      <c r="AP110" s="164"/>
      <c r="AQ110" s="163">
        <f>'2. Indoor Water Demand'!$C$25</f>
        <v>82.51</v>
      </c>
      <c r="AR110" s="161" t="str">
        <f>'2. Indoor Water Demand'!$D$25</f>
        <v>gal/emp/day</v>
      </c>
      <c r="AS110" s="162"/>
      <c r="AT110" s="164"/>
    </row>
    <row r="111" spans="1:46" s="42" customFormat="1" ht="15.75" customHeight="1" x14ac:dyDescent="0.25">
      <c r="A111" s="405"/>
      <c r="B111" s="1963"/>
      <c r="C111" s="1964"/>
      <c r="D111" s="1965"/>
      <c r="E111" s="1967"/>
      <c r="F111" s="1967"/>
      <c r="G111" s="1964"/>
      <c r="H111" s="1964"/>
      <c r="I111" s="1964"/>
      <c r="J111" s="1964"/>
      <c r="K111" s="1964"/>
      <c r="L111" s="1964"/>
      <c r="M111" s="1969"/>
      <c r="N111" s="1170"/>
      <c r="O111" s="1170"/>
      <c r="P111" s="1170"/>
      <c r="Q111" s="1170"/>
      <c r="R111" s="45"/>
      <c r="S111" s="45"/>
      <c r="T111" s="45"/>
      <c r="U111" s="45"/>
      <c r="V111" s="172" t="s">
        <v>411</v>
      </c>
      <c r="W111" s="165">
        <f>'2. Indoor Water Demand'!$E$20</f>
        <v>5</v>
      </c>
      <c r="X111" s="161" t="str">
        <f>'2. Indoor Water Demand'!$F$20</f>
        <v>min</v>
      </c>
      <c r="Y111" s="162"/>
      <c r="Z111" s="164"/>
      <c r="AA111" s="165">
        <f>'2. Indoor Water Demand'!$E$21</f>
        <v>0.5</v>
      </c>
      <c r="AB111" s="161" t="str">
        <f>'2. Indoor Water Demand'!$F$21</f>
        <v>min</v>
      </c>
      <c r="AC111" s="162"/>
      <c r="AD111" s="164"/>
      <c r="AE111" s="165">
        <f>'2. Indoor Water Demand'!$E$22</f>
        <v>1</v>
      </c>
      <c r="AF111" s="161" t="str">
        <f>'2. Indoor Water Demand'!$F$22</f>
        <v>flush</v>
      </c>
      <c r="AG111" s="162"/>
      <c r="AH111" s="164"/>
      <c r="AI111" s="165">
        <f>'2. Indoor Water Demand'!$E$23</f>
        <v>1</v>
      </c>
      <c r="AJ111" s="161" t="str">
        <f>'2. Indoor Water Demand'!$F$23</f>
        <v>flush</v>
      </c>
      <c r="AK111" s="162"/>
      <c r="AL111" s="164"/>
      <c r="AM111" s="165">
        <f>'2. Indoor Water Demand'!$E$24</f>
        <v>0.25</v>
      </c>
      <c r="AN111" s="161" t="str">
        <f>'2. Indoor Water Demand'!$F$24</f>
        <v>min</v>
      </c>
      <c r="AO111" s="162"/>
      <c r="AP111" s="164"/>
      <c r="AQ111" s="165">
        <f>'2. Indoor Water Demand'!$E$25</f>
        <v>1</v>
      </c>
      <c r="AR111" s="161" t="str">
        <f>'2. Indoor Water Demand'!$F$25</f>
        <v>-</v>
      </c>
      <c r="AS111" s="162"/>
      <c r="AT111" s="164"/>
    </row>
    <row r="112" spans="1:46" s="42" customFormat="1" ht="15" x14ac:dyDescent="0.25">
      <c r="A112" s="405"/>
      <c r="B112" s="1405" t="s">
        <v>11</v>
      </c>
      <c r="C112" s="1970" t="s">
        <v>12</v>
      </c>
      <c r="D112" s="1971"/>
      <c r="E112" s="1406" t="s">
        <v>13</v>
      </c>
      <c r="F112" s="1406" t="s">
        <v>14</v>
      </c>
      <c r="G112" s="1406"/>
      <c r="H112" s="1406" t="s">
        <v>15</v>
      </c>
      <c r="I112" s="1406"/>
      <c r="J112" s="1406" t="s">
        <v>16</v>
      </c>
      <c r="K112" s="1416"/>
      <c r="L112" s="1406" t="s">
        <v>17</v>
      </c>
      <c r="M112" s="1411" t="s">
        <v>18</v>
      </c>
      <c r="N112" s="1170"/>
      <c r="O112" s="1170"/>
      <c r="P112" s="1170"/>
      <c r="Q112" s="1170"/>
      <c r="R112" s="45"/>
      <c r="S112" s="45"/>
      <c r="T112" s="45"/>
      <c r="U112" s="45"/>
      <c r="V112" s="172" t="s">
        <v>461</v>
      </c>
      <c r="W112" s="165">
        <f>'2. Indoor Water Demand'!$G$20</f>
        <v>0.1</v>
      </c>
      <c r="X112" s="161"/>
      <c r="Y112" s="162"/>
      <c r="Z112" s="164"/>
      <c r="AA112" s="165">
        <f>'2. Indoor Water Demand'!$G$21</f>
        <v>3</v>
      </c>
      <c r="AB112" s="161"/>
      <c r="AC112" s="162"/>
      <c r="AD112" s="164"/>
      <c r="AE112" s="165">
        <f>'2. Indoor Water Demand'!$G$22</f>
        <v>2</v>
      </c>
      <c r="AF112" s="161"/>
      <c r="AG112" s="162"/>
      <c r="AH112" s="164"/>
      <c r="AI112" s="165">
        <f>'2. Indoor Water Demand'!$G$23</f>
        <v>3</v>
      </c>
      <c r="AJ112" s="161"/>
      <c r="AK112" s="162"/>
      <c r="AL112" s="164"/>
      <c r="AM112" s="165">
        <f>'2. Indoor Water Demand'!$G$24</f>
        <v>1</v>
      </c>
      <c r="AN112" s="161"/>
      <c r="AO112" s="162"/>
      <c r="AP112" s="164"/>
      <c r="AQ112" s="165">
        <f>'2. Indoor Water Demand'!$G$25</f>
        <v>1</v>
      </c>
      <c r="AR112" s="161"/>
      <c r="AS112" s="162"/>
      <c r="AT112" s="164"/>
    </row>
    <row r="113" spans="1:48" s="25" customFormat="1" ht="45" customHeight="1" thickBot="1" x14ac:dyDescent="0.3">
      <c r="A113" s="1171"/>
      <c r="B113" s="1407" t="s">
        <v>48</v>
      </c>
      <c r="C113" s="1972" t="s">
        <v>49</v>
      </c>
      <c r="D113" s="1973"/>
      <c r="E113" s="1408" t="s">
        <v>422</v>
      </c>
      <c r="F113" s="1408" t="s">
        <v>154</v>
      </c>
      <c r="G113" s="1409"/>
      <c r="H113" s="1408" t="s">
        <v>156</v>
      </c>
      <c r="I113" s="1410"/>
      <c r="J113" s="1408" t="s">
        <v>156</v>
      </c>
      <c r="K113" s="1417"/>
      <c r="L113" s="1408" t="s">
        <v>50</v>
      </c>
      <c r="M113" s="1412" t="s">
        <v>90</v>
      </c>
      <c r="N113" s="1172"/>
      <c r="O113" s="1172"/>
      <c r="P113" s="1172"/>
      <c r="Q113" s="1172"/>
      <c r="R113" s="46"/>
      <c r="S113" s="46"/>
      <c r="T113" s="46"/>
      <c r="U113" s="46"/>
      <c r="V113" s="187" t="s">
        <v>462</v>
      </c>
      <c r="W113" s="188">
        <f>'2. Indoor Water Demand'!$H$20</f>
        <v>0</v>
      </c>
      <c r="X113" s="189"/>
      <c r="Y113" s="190"/>
      <c r="Z113" s="191"/>
      <c r="AA113" s="188">
        <f>'2. Indoor Water Demand'!$H$21</f>
        <v>0.5</v>
      </c>
      <c r="AC113" s="190"/>
      <c r="AD113" s="191"/>
      <c r="AE113" s="188">
        <f>'2. Indoor Water Demand'!$H$22</f>
        <v>0.4</v>
      </c>
      <c r="AG113" s="190"/>
      <c r="AH113" s="191"/>
      <c r="AI113" s="188">
        <f>'2. Indoor Water Demand'!$H$23</f>
        <v>0.5</v>
      </c>
      <c r="AK113" s="190"/>
      <c r="AL113" s="191"/>
      <c r="AM113" s="188">
        <f>'2. Indoor Water Demand'!$H$24</f>
        <v>0</v>
      </c>
      <c r="AO113" s="190"/>
      <c r="AP113" s="191"/>
      <c r="AQ113" s="188">
        <f>'2. Indoor Water Demand'!$H$25</f>
        <v>0</v>
      </c>
      <c r="AS113" s="190"/>
      <c r="AT113" s="191"/>
    </row>
    <row r="114" spans="1:48" s="23" customFormat="1" ht="30" customHeight="1" thickBot="1" x14ac:dyDescent="0.25">
      <c r="A114" s="1173"/>
      <c r="B114" s="1413" t="s">
        <v>48</v>
      </c>
      <c r="C114" s="1957" t="s">
        <v>51</v>
      </c>
      <c r="D114" s="1958"/>
      <c r="E114" s="1414" t="s">
        <v>423</v>
      </c>
      <c r="F114" s="1414" t="s">
        <v>155</v>
      </c>
      <c r="G114" s="1414"/>
      <c r="H114" s="1415" t="s">
        <v>107</v>
      </c>
      <c r="I114" s="1415"/>
      <c r="J114" s="1415" t="s">
        <v>108</v>
      </c>
      <c r="K114" s="1418"/>
      <c r="L114" s="1957" t="s">
        <v>122</v>
      </c>
      <c r="M114" s="1959"/>
      <c r="N114" s="1174"/>
      <c r="O114" s="1174"/>
      <c r="P114" s="1174"/>
      <c r="Q114" s="1174"/>
      <c r="R114" s="47"/>
      <c r="S114" s="47"/>
      <c r="T114" s="47"/>
      <c r="U114" s="47"/>
      <c r="V114" s="1432"/>
      <c r="W114" s="1433" t="s">
        <v>465</v>
      </c>
      <c r="X114" s="1434" t="s">
        <v>466</v>
      </c>
      <c r="Y114" s="1435" t="s">
        <v>467</v>
      </c>
      <c r="Z114" s="1436" t="s">
        <v>468</v>
      </c>
      <c r="AA114" s="1433" t="s">
        <v>465</v>
      </c>
      <c r="AB114" s="1434" t="s">
        <v>466</v>
      </c>
      <c r="AC114" s="1435" t="s">
        <v>467</v>
      </c>
      <c r="AD114" s="1436" t="s">
        <v>468</v>
      </c>
      <c r="AE114" s="1433" t="s">
        <v>465</v>
      </c>
      <c r="AF114" s="1434" t="s">
        <v>466</v>
      </c>
      <c r="AG114" s="1435" t="s">
        <v>467</v>
      </c>
      <c r="AH114" s="1436" t="s">
        <v>468</v>
      </c>
      <c r="AI114" s="1433" t="s">
        <v>465</v>
      </c>
      <c r="AJ114" s="1434" t="s">
        <v>466</v>
      </c>
      <c r="AK114" s="1435" t="s">
        <v>467</v>
      </c>
      <c r="AL114" s="1436" t="s">
        <v>468</v>
      </c>
      <c r="AM114" s="1433" t="s">
        <v>465</v>
      </c>
      <c r="AN114" s="1434" t="s">
        <v>466</v>
      </c>
      <c r="AO114" s="1435" t="s">
        <v>467</v>
      </c>
      <c r="AP114" s="1436" t="s">
        <v>468</v>
      </c>
      <c r="AQ114" s="1433" t="s">
        <v>465</v>
      </c>
      <c r="AR114" s="1434" t="s">
        <v>466</v>
      </c>
      <c r="AS114" s="1435" t="s">
        <v>467</v>
      </c>
      <c r="AT114" s="1436" t="s">
        <v>468</v>
      </c>
      <c r="AU114" s="1437" t="s">
        <v>469</v>
      </c>
      <c r="AV114" s="1438" t="s">
        <v>470</v>
      </c>
    </row>
    <row r="115" spans="1:48" s="83" customFormat="1" ht="15" x14ac:dyDescent="0.25">
      <c r="A115" s="402"/>
      <c r="B115" s="1281" t="s">
        <v>109</v>
      </c>
      <c r="C115" s="1953"/>
      <c r="D115" s="1954"/>
      <c r="E115" s="381"/>
      <c r="F115" s="381"/>
      <c r="G115" s="1421" t="s">
        <v>52</v>
      </c>
      <c r="H115" s="1207">
        <v>250</v>
      </c>
      <c r="I115" s="1422" t="s">
        <v>52</v>
      </c>
      <c r="J115" s="1209">
        <v>0</v>
      </c>
      <c r="K115" s="1419"/>
      <c r="L115" s="389">
        <f>F115/H115</f>
        <v>0</v>
      </c>
      <c r="M115" s="390">
        <v>0</v>
      </c>
      <c r="N115" s="1175"/>
      <c r="O115" s="1175"/>
      <c r="P115" s="1175"/>
      <c r="Q115" s="1175"/>
      <c r="R115" s="86"/>
      <c r="S115" s="86"/>
      <c r="T115" s="86"/>
      <c r="U115" s="86"/>
      <c r="V115" s="192" t="str">
        <f>B115</f>
        <v>General Office</v>
      </c>
      <c r="W115" s="219">
        <f>L115*0.005</f>
        <v>0</v>
      </c>
      <c r="X115" s="220">
        <f>0.005*M115</f>
        <v>0</v>
      </c>
      <c r="Y115" s="220">
        <f>(W$110*W$111*W$112*$W115)+(W$110*W$111*W$113*$X115)</f>
        <v>0</v>
      </c>
      <c r="Z115" s="195">
        <f>Y115*$E115</f>
        <v>0</v>
      </c>
      <c r="AA115" s="196">
        <f t="shared" ref="AA115:AA129" si="41">L115</f>
        <v>0</v>
      </c>
      <c r="AB115" s="197">
        <f t="shared" ref="AB115:AB129" si="42">M115</f>
        <v>0</v>
      </c>
      <c r="AC115" s="194">
        <f>(AA$110*AA$111*AA$112*$AA115)+(AA$110*AA$111*AA$113*$AB115)</f>
        <v>0</v>
      </c>
      <c r="AD115" s="195">
        <f>AC115*$E115</f>
        <v>0</v>
      </c>
      <c r="AE115" s="198">
        <f t="shared" ref="AE115:AE129" si="43">L115*0.5</f>
        <v>0</v>
      </c>
      <c r="AF115" s="199">
        <f t="shared" ref="AF115:AF129" si="44">M115*0.5</f>
        <v>0</v>
      </c>
      <c r="AG115" s="194">
        <f>(AE$110*AE$111*AE$112*$AE115)+(AE$110*AE$111*AE$113*$AF115)</f>
        <v>0</v>
      </c>
      <c r="AH115" s="195">
        <f>AG115*$E115</f>
        <v>0</v>
      </c>
      <c r="AI115" s="196">
        <f t="shared" ref="AI115:AI129" si="45">L115</f>
        <v>0</v>
      </c>
      <c r="AJ115" s="197">
        <f t="shared" ref="AJ115:AJ129" si="46">M115</f>
        <v>0</v>
      </c>
      <c r="AK115" s="194">
        <f>(AI$110*AI$111*AI$112*$AI115)+(AI$110*AI$111*AI$113*$AJ115)</f>
        <v>0</v>
      </c>
      <c r="AL115" s="195">
        <f>AK115*$E115</f>
        <v>0</v>
      </c>
      <c r="AM115" s="196">
        <f>L115</f>
        <v>0</v>
      </c>
      <c r="AN115" s="197">
        <f>M115</f>
        <v>0</v>
      </c>
      <c r="AO115" s="194">
        <f>(AM$110*AM$111*AM$112*$AM115)+(AM$110*AM$111*AM$113*$AN115)</f>
        <v>0</v>
      </c>
      <c r="AP115" s="195">
        <f>AO115*$E115</f>
        <v>0</v>
      </c>
      <c r="AQ115" s="193"/>
      <c r="AR115" s="194"/>
      <c r="AS115" s="194">
        <f>(AQ$110*AQ$111*AQ$112*$AQ115)+(AQ$110*AQ$111*AQ$113*$AR115)</f>
        <v>0</v>
      </c>
      <c r="AT115" s="195">
        <f>AS115*$E115</f>
        <v>0</v>
      </c>
      <c r="AU115" s="196">
        <f>SUM(Y115,AC115,AG115,AK115,AO115,AS115)</f>
        <v>0</v>
      </c>
      <c r="AV115" s="200">
        <f>SUM(Z115,AD115,AH115,AL115,AP115,AT115)</f>
        <v>0</v>
      </c>
    </row>
    <row r="116" spans="1:48" s="83" customFormat="1" ht="15" x14ac:dyDescent="0.25">
      <c r="A116" s="402"/>
      <c r="B116" s="1281" t="s">
        <v>110</v>
      </c>
      <c r="C116" s="1953"/>
      <c r="D116" s="1954"/>
      <c r="E116" s="381"/>
      <c r="F116" s="381"/>
      <c r="G116" s="1421" t="s">
        <v>52</v>
      </c>
      <c r="H116" s="1207">
        <v>550</v>
      </c>
      <c r="I116" s="1422" t="s">
        <v>52</v>
      </c>
      <c r="J116" s="1209">
        <v>130</v>
      </c>
      <c r="K116" s="1419"/>
      <c r="L116" s="389">
        <f>F116/H116</f>
        <v>0</v>
      </c>
      <c r="M116" s="390">
        <f>F116/J116</f>
        <v>0</v>
      </c>
      <c r="N116" s="1175"/>
      <c r="O116" s="1175"/>
      <c r="P116" s="1175"/>
      <c r="Q116" s="1175"/>
      <c r="R116" s="86"/>
      <c r="S116" s="86"/>
      <c r="T116" s="86"/>
      <c r="U116" s="86"/>
      <c r="V116" s="173" t="str">
        <f t="shared" ref="V116:V130" si="47">B116</f>
        <v>Retail, general</v>
      </c>
      <c r="W116" s="219">
        <f t="shared" ref="W116:W129" si="48">L116*0.005</f>
        <v>0</v>
      </c>
      <c r="X116" s="220">
        <f t="shared" ref="X116:X129" si="49">0.005*M116</f>
        <v>0</v>
      </c>
      <c r="Y116" s="220">
        <f t="shared" ref="Y116:Y129" si="50">(W$110*W$111*W$112*$W116)+(W$110*W$111*W$113*$X116)</f>
        <v>0</v>
      </c>
      <c r="Z116" s="167">
        <f>Y116*$E116</f>
        <v>0</v>
      </c>
      <c r="AA116" s="168">
        <f t="shared" si="41"/>
        <v>0</v>
      </c>
      <c r="AB116" s="61">
        <f t="shared" si="42"/>
        <v>0</v>
      </c>
      <c r="AC116" s="194">
        <f t="shared" ref="AC116:AC129" si="51">(AA$110*AA$111*AA$112*$AA116)+(AA$110*AA$111*AA$113*$AB116)</f>
        <v>0</v>
      </c>
      <c r="AD116" s="195">
        <f>AC116*$E116</f>
        <v>0</v>
      </c>
      <c r="AE116" s="169">
        <f t="shared" si="43"/>
        <v>0</v>
      </c>
      <c r="AF116" s="160">
        <f t="shared" si="44"/>
        <v>0</v>
      </c>
      <c r="AG116" s="194">
        <f t="shared" ref="AG116:AG129" si="52">(AE$110*AE$111*AE$112*$AE116)+(AE$110*AE$111*AE$113*$AF116)</f>
        <v>0</v>
      </c>
      <c r="AH116" s="167">
        <f>AG116*$E116</f>
        <v>0</v>
      </c>
      <c r="AI116" s="168">
        <f t="shared" si="45"/>
        <v>0</v>
      </c>
      <c r="AJ116" s="61">
        <f t="shared" si="46"/>
        <v>0</v>
      </c>
      <c r="AK116" s="194">
        <f t="shared" ref="AK116:AK129" si="53">(AI$110*AI$111*AI$112*$AI116)+(AI$110*AI$111*AI$113*$AJ116)</f>
        <v>0</v>
      </c>
      <c r="AL116" s="167">
        <f>AK116*$E116</f>
        <v>0</v>
      </c>
      <c r="AM116" s="166"/>
      <c r="AN116" s="66"/>
      <c r="AO116" s="194">
        <f t="shared" ref="AO116:AO129" si="54">(AM$110*AM$111*AM$112*$AM116)+(AM$110*AM$111*AM$113*$AN116)</f>
        <v>0</v>
      </c>
      <c r="AP116" s="167">
        <f>AO116*$E116</f>
        <v>0</v>
      </c>
      <c r="AQ116" s="166"/>
      <c r="AR116" s="66"/>
      <c r="AS116" s="194">
        <f t="shared" ref="AS116:AS129" si="55">(AQ$110*AQ$111*AQ$112*$AQ116)+(AQ$110*AQ$111*AQ$113*$AR116)</f>
        <v>0</v>
      </c>
      <c r="AT116" s="167">
        <f>AS116*$E116</f>
        <v>0</v>
      </c>
      <c r="AU116" s="168">
        <f t="shared" ref="AU116:AU129" si="56">SUM(Y116,AC116,AG116,AK116,AO116,AS116)</f>
        <v>0</v>
      </c>
      <c r="AV116" s="170">
        <f t="shared" ref="AV116:AV129" si="57">SUM(Z116,AD116,AH116,AL116,AP116,AT116)</f>
        <v>0</v>
      </c>
    </row>
    <row r="117" spans="1:48" s="83" customFormat="1" ht="15" x14ac:dyDescent="0.25">
      <c r="A117" s="402"/>
      <c r="B117" s="1281" t="s">
        <v>119</v>
      </c>
      <c r="C117" s="1953"/>
      <c r="D117" s="1954"/>
      <c r="E117" s="381"/>
      <c r="F117" s="381"/>
      <c r="G117" s="1421" t="s">
        <v>52</v>
      </c>
      <c r="H117" s="1207">
        <v>600</v>
      </c>
      <c r="I117" s="1422" t="s">
        <v>52</v>
      </c>
      <c r="J117" s="1209">
        <v>130</v>
      </c>
      <c r="K117" s="1419"/>
      <c r="L117" s="389">
        <f>F117/H117</f>
        <v>0</v>
      </c>
      <c r="M117" s="390">
        <f>F117/J117</f>
        <v>0</v>
      </c>
      <c r="N117" s="1175"/>
      <c r="O117" s="1175"/>
      <c r="P117" s="1175"/>
      <c r="Q117" s="1175"/>
      <c r="R117" s="86"/>
      <c r="S117" s="86"/>
      <c r="T117" s="86"/>
      <c r="U117" s="86"/>
      <c r="V117" s="173" t="str">
        <f t="shared" si="47"/>
        <v>Service (e.g. financial, auto)</v>
      </c>
      <c r="W117" s="219">
        <f t="shared" si="48"/>
        <v>0</v>
      </c>
      <c r="X117" s="220">
        <f t="shared" si="49"/>
        <v>0</v>
      </c>
      <c r="Y117" s="220">
        <f t="shared" si="50"/>
        <v>0</v>
      </c>
      <c r="Z117" s="167">
        <f>Y117*$E117</f>
        <v>0</v>
      </c>
      <c r="AA117" s="168">
        <f t="shared" si="41"/>
        <v>0</v>
      </c>
      <c r="AB117" s="61">
        <f t="shared" si="42"/>
        <v>0</v>
      </c>
      <c r="AC117" s="194">
        <f t="shared" si="51"/>
        <v>0</v>
      </c>
      <c r="AD117" s="195">
        <f>AC117*$E117</f>
        <v>0</v>
      </c>
      <c r="AE117" s="169">
        <f t="shared" si="43"/>
        <v>0</v>
      </c>
      <c r="AF117" s="160">
        <f t="shared" si="44"/>
        <v>0</v>
      </c>
      <c r="AG117" s="194">
        <f t="shared" si="52"/>
        <v>0</v>
      </c>
      <c r="AH117" s="167">
        <f>AG117*$E117</f>
        <v>0</v>
      </c>
      <c r="AI117" s="168">
        <f t="shared" si="45"/>
        <v>0</v>
      </c>
      <c r="AJ117" s="61">
        <f t="shared" si="46"/>
        <v>0</v>
      </c>
      <c r="AK117" s="194">
        <f t="shared" si="53"/>
        <v>0</v>
      </c>
      <c r="AL117" s="167">
        <f>AK117*$E117</f>
        <v>0</v>
      </c>
      <c r="AM117" s="166"/>
      <c r="AN117" s="66"/>
      <c r="AO117" s="194">
        <f t="shared" si="54"/>
        <v>0</v>
      </c>
      <c r="AP117" s="167">
        <f>AO117*$E117</f>
        <v>0</v>
      </c>
      <c r="AQ117" s="166"/>
      <c r="AR117" s="66"/>
      <c r="AS117" s="194">
        <f t="shared" si="55"/>
        <v>0</v>
      </c>
      <c r="AT117" s="167">
        <f>AS117*$E117</f>
        <v>0</v>
      </c>
      <c r="AU117" s="168">
        <f t="shared" si="56"/>
        <v>0</v>
      </c>
      <c r="AV117" s="170">
        <f t="shared" si="57"/>
        <v>0</v>
      </c>
    </row>
    <row r="118" spans="1:48" s="83" customFormat="1" ht="15" x14ac:dyDescent="0.25">
      <c r="A118" s="402"/>
      <c r="B118" s="1281" t="s">
        <v>53</v>
      </c>
      <c r="C118" s="1953"/>
      <c r="D118" s="1954"/>
      <c r="E118" s="381"/>
      <c r="F118" s="381"/>
      <c r="G118" s="1421" t="s">
        <v>52</v>
      </c>
      <c r="H118" s="1207">
        <v>435</v>
      </c>
      <c r="I118" s="1422" t="s">
        <v>52</v>
      </c>
      <c r="J118" s="1209">
        <v>95</v>
      </c>
      <c r="K118" s="1419"/>
      <c r="L118" s="389">
        <f>F118/H118</f>
        <v>0</v>
      </c>
      <c r="M118" s="390">
        <f>F118/J118</f>
        <v>0</v>
      </c>
      <c r="N118" s="1175"/>
      <c r="O118" s="1175"/>
      <c r="P118" s="1175"/>
      <c r="Q118" s="1175"/>
      <c r="R118" s="86"/>
      <c r="S118" s="86"/>
      <c r="T118" s="86"/>
      <c r="U118" s="86"/>
      <c r="V118" s="173" t="str">
        <f t="shared" si="47"/>
        <v>Restaurant</v>
      </c>
      <c r="W118" s="219">
        <f t="shared" si="48"/>
        <v>0</v>
      </c>
      <c r="X118" s="220">
        <f t="shared" si="49"/>
        <v>0</v>
      </c>
      <c r="Y118" s="220">
        <f t="shared" si="50"/>
        <v>0</v>
      </c>
      <c r="Z118" s="167">
        <f>Y118*$E118</f>
        <v>0</v>
      </c>
      <c r="AA118" s="168">
        <f t="shared" si="41"/>
        <v>0</v>
      </c>
      <c r="AB118" s="61">
        <f t="shared" si="42"/>
        <v>0</v>
      </c>
      <c r="AC118" s="194">
        <f t="shared" si="51"/>
        <v>0</v>
      </c>
      <c r="AD118" s="195">
        <f>AC118*$E118</f>
        <v>0</v>
      </c>
      <c r="AE118" s="169">
        <f t="shared" si="43"/>
        <v>0</v>
      </c>
      <c r="AF118" s="160">
        <f t="shared" si="44"/>
        <v>0</v>
      </c>
      <c r="AG118" s="194">
        <f t="shared" si="52"/>
        <v>0</v>
      </c>
      <c r="AH118" s="167">
        <f>AG118*$E118</f>
        <v>0</v>
      </c>
      <c r="AI118" s="168">
        <f t="shared" si="45"/>
        <v>0</v>
      </c>
      <c r="AJ118" s="61">
        <f t="shared" si="46"/>
        <v>0</v>
      </c>
      <c r="AK118" s="194">
        <f t="shared" si="53"/>
        <v>0</v>
      </c>
      <c r="AL118" s="167">
        <f>AK118*$E118</f>
        <v>0</v>
      </c>
      <c r="AM118" s="166"/>
      <c r="AN118" s="66"/>
      <c r="AO118" s="194">
        <f t="shared" si="54"/>
        <v>0</v>
      </c>
      <c r="AP118" s="167">
        <f>AO118*$E118</f>
        <v>0</v>
      </c>
      <c r="AQ118" s="168">
        <f>L118</f>
        <v>0</v>
      </c>
      <c r="AR118" s="61">
        <f>M118</f>
        <v>0</v>
      </c>
      <c r="AS118" s="194">
        <f t="shared" si="55"/>
        <v>0</v>
      </c>
      <c r="AT118" s="167">
        <f>AS118*$E118</f>
        <v>0</v>
      </c>
      <c r="AU118" s="168">
        <f t="shared" si="56"/>
        <v>0</v>
      </c>
      <c r="AV118" s="170">
        <f t="shared" si="57"/>
        <v>0</v>
      </c>
    </row>
    <row r="119" spans="1:48" s="83" customFormat="1" ht="15" x14ac:dyDescent="0.25">
      <c r="A119" s="402"/>
      <c r="B119" s="1281" t="s">
        <v>111</v>
      </c>
      <c r="C119" s="1953"/>
      <c r="D119" s="1954"/>
      <c r="E119" s="381"/>
      <c r="F119" s="381"/>
      <c r="G119" s="1421" t="s">
        <v>52</v>
      </c>
      <c r="H119" s="1207">
        <v>550</v>
      </c>
      <c r="I119" s="1422" t="s">
        <v>52</v>
      </c>
      <c r="J119" s="1209">
        <v>115</v>
      </c>
      <c r="K119" s="1419"/>
      <c r="L119" s="389">
        <f t="shared" ref="L119:L125" si="58">F119/H119</f>
        <v>0</v>
      </c>
      <c r="M119" s="390">
        <f>F119/J119</f>
        <v>0</v>
      </c>
      <c r="N119" s="1175"/>
      <c r="O119" s="1175"/>
      <c r="P119" s="1175"/>
      <c r="Q119" s="1175"/>
      <c r="R119" s="86"/>
      <c r="S119" s="86"/>
      <c r="T119" s="86"/>
      <c r="U119" s="86"/>
      <c r="V119" s="173" t="str">
        <f t="shared" si="47"/>
        <v>Grocery store</v>
      </c>
      <c r="W119" s="219">
        <f t="shared" si="48"/>
        <v>0</v>
      </c>
      <c r="X119" s="220">
        <f t="shared" si="49"/>
        <v>0</v>
      </c>
      <c r="Y119" s="220">
        <f t="shared" si="50"/>
        <v>0</v>
      </c>
      <c r="Z119" s="167">
        <f t="shared" ref="Z119:Z129" si="59">Y119*$E119</f>
        <v>0</v>
      </c>
      <c r="AA119" s="168">
        <f t="shared" si="41"/>
        <v>0</v>
      </c>
      <c r="AB119" s="61">
        <f t="shared" si="42"/>
        <v>0</v>
      </c>
      <c r="AC119" s="194">
        <f t="shared" si="51"/>
        <v>0</v>
      </c>
      <c r="AD119" s="195">
        <f t="shared" ref="AD119:AD129" si="60">AC119*$E119</f>
        <v>0</v>
      </c>
      <c r="AE119" s="169">
        <f t="shared" si="43"/>
        <v>0</v>
      </c>
      <c r="AF119" s="160">
        <f t="shared" si="44"/>
        <v>0</v>
      </c>
      <c r="AG119" s="194">
        <f t="shared" si="52"/>
        <v>0</v>
      </c>
      <c r="AH119" s="167">
        <f t="shared" ref="AH119:AH129" si="61">AG119*$E119</f>
        <v>0</v>
      </c>
      <c r="AI119" s="168">
        <f t="shared" si="45"/>
        <v>0</v>
      </c>
      <c r="AJ119" s="61">
        <f t="shared" si="46"/>
        <v>0</v>
      </c>
      <c r="AK119" s="194">
        <f t="shared" si="53"/>
        <v>0</v>
      </c>
      <c r="AL119" s="167">
        <f t="shared" ref="AL119:AL129" si="62">AK119*$E119</f>
        <v>0</v>
      </c>
      <c r="AM119" s="168">
        <f t="shared" ref="AM119:AN121" si="63">L119</f>
        <v>0</v>
      </c>
      <c r="AN119" s="61">
        <f t="shared" si="63"/>
        <v>0</v>
      </c>
      <c r="AO119" s="194">
        <f t="shared" si="54"/>
        <v>0</v>
      </c>
      <c r="AP119" s="167">
        <f t="shared" ref="AP119:AP129" si="64">AO119*$E119</f>
        <v>0</v>
      </c>
      <c r="AQ119" s="166"/>
      <c r="AR119" s="66"/>
      <c r="AS119" s="194">
        <f t="shared" si="55"/>
        <v>0</v>
      </c>
      <c r="AT119" s="167">
        <f t="shared" ref="AT119:AT129" si="65">AS119*$E119</f>
        <v>0</v>
      </c>
      <c r="AU119" s="168">
        <f t="shared" si="56"/>
        <v>0</v>
      </c>
      <c r="AV119" s="170">
        <f t="shared" si="57"/>
        <v>0</v>
      </c>
    </row>
    <row r="120" spans="1:48" s="83" customFormat="1" ht="15" x14ac:dyDescent="0.25">
      <c r="A120" s="402"/>
      <c r="B120" s="1281" t="s">
        <v>112</v>
      </c>
      <c r="C120" s="1953"/>
      <c r="D120" s="1954"/>
      <c r="E120" s="381"/>
      <c r="F120" s="381"/>
      <c r="G120" s="1421" t="s">
        <v>52</v>
      </c>
      <c r="H120" s="1207">
        <v>225</v>
      </c>
      <c r="I120" s="1422" t="s">
        <v>52</v>
      </c>
      <c r="J120" s="1209">
        <v>330</v>
      </c>
      <c r="K120" s="1419"/>
      <c r="L120" s="389">
        <f t="shared" si="58"/>
        <v>0</v>
      </c>
      <c r="M120" s="390">
        <f t="shared" ref="M120" si="66">F120/J120</f>
        <v>0</v>
      </c>
      <c r="N120" s="1175"/>
      <c r="O120" s="1175"/>
      <c r="P120" s="1175"/>
      <c r="Q120" s="1175"/>
      <c r="R120" s="86"/>
      <c r="S120" s="86"/>
      <c r="T120" s="86"/>
      <c r="U120" s="86"/>
      <c r="V120" s="173" t="str">
        <f t="shared" si="47"/>
        <v>Medical office</v>
      </c>
      <c r="W120" s="219">
        <f t="shared" si="48"/>
        <v>0</v>
      </c>
      <c r="X120" s="220">
        <f t="shared" si="49"/>
        <v>0</v>
      </c>
      <c r="Y120" s="220">
        <f t="shared" si="50"/>
        <v>0</v>
      </c>
      <c r="Z120" s="167">
        <f t="shared" si="59"/>
        <v>0</v>
      </c>
      <c r="AA120" s="168">
        <f t="shared" si="41"/>
        <v>0</v>
      </c>
      <c r="AB120" s="61">
        <f t="shared" si="42"/>
        <v>0</v>
      </c>
      <c r="AC120" s="194">
        <f t="shared" si="51"/>
        <v>0</v>
      </c>
      <c r="AD120" s="195">
        <f t="shared" si="60"/>
        <v>0</v>
      </c>
      <c r="AE120" s="169">
        <f t="shared" si="43"/>
        <v>0</v>
      </c>
      <c r="AF120" s="160">
        <f t="shared" si="44"/>
        <v>0</v>
      </c>
      <c r="AG120" s="194">
        <f t="shared" si="52"/>
        <v>0</v>
      </c>
      <c r="AH120" s="167">
        <f t="shared" si="61"/>
        <v>0</v>
      </c>
      <c r="AI120" s="168">
        <f t="shared" si="45"/>
        <v>0</v>
      </c>
      <c r="AJ120" s="61">
        <f t="shared" si="46"/>
        <v>0</v>
      </c>
      <c r="AK120" s="194">
        <f t="shared" si="53"/>
        <v>0</v>
      </c>
      <c r="AL120" s="167">
        <f t="shared" si="62"/>
        <v>0</v>
      </c>
      <c r="AM120" s="168">
        <f t="shared" si="63"/>
        <v>0</v>
      </c>
      <c r="AN120" s="61">
        <f t="shared" si="63"/>
        <v>0</v>
      </c>
      <c r="AO120" s="194">
        <f t="shared" si="54"/>
        <v>0</v>
      </c>
      <c r="AP120" s="167">
        <f t="shared" si="64"/>
        <v>0</v>
      </c>
      <c r="AQ120" s="166"/>
      <c r="AR120" s="66"/>
      <c r="AS120" s="194">
        <f t="shared" si="55"/>
        <v>0</v>
      </c>
      <c r="AT120" s="167">
        <f t="shared" si="65"/>
        <v>0</v>
      </c>
      <c r="AU120" s="168">
        <f t="shared" si="56"/>
        <v>0</v>
      </c>
      <c r="AV120" s="170">
        <f t="shared" si="57"/>
        <v>0</v>
      </c>
    </row>
    <row r="121" spans="1:48" s="83" customFormat="1" ht="15" x14ac:dyDescent="0.25">
      <c r="A121" s="402"/>
      <c r="B121" s="1281" t="s">
        <v>113</v>
      </c>
      <c r="C121" s="1953"/>
      <c r="D121" s="1954"/>
      <c r="E121" s="381"/>
      <c r="F121" s="381"/>
      <c r="G121" s="1421" t="s">
        <v>52</v>
      </c>
      <c r="H121" s="1207">
        <v>400</v>
      </c>
      <c r="I121" s="1422" t="s">
        <v>52</v>
      </c>
      <c r="J121" s="1209">
        <v>0</v>
      </c>
      <c r="K121" s="1419"/>
      <c r="L121" s="389">
        <f t="shared" si="58"/>
        <v>0</v>
      </c>
      <c r="M121" s="390">
        <v>0</v>
      </c>
      <c r="N121" s="1175"/>
      <c r="O121" s="1175"/>
      <c r="P121" s="1175"/>
      <c r="Q121" s="1175"/>
      <c r="R121" s="86"/>
      <c r="S121" s="86"/>
      <c r="T121" s="86"/>
      <c r="U121" s="86"/>
      <c r="V121" s="173" t="str">
        <f t="shared" si="47"/>
        <v>R&amp;D or laboratory</v>
      </c>
      <c r="W121" s="219">
        <f t="shared" si="48"/>
        <v>0</v>
      </c>
      <c r="X121" s="220">
        <f t="shared" si="49"/>
        <v>0</v>
      </c>
      <c r="Y121" s="220">
        <f t="shared" si="50"/>
        <v>0</v>
      </c>
      <c r="Z121" s="167">
        <f t="shared" si="59"/>
        <v>0</v>
      </c>
      <c r="AA121" s="168">
        <f t="shared" si="41"/>
        <v>0</v>
      </c>
      <c r="AB121" s="61">
        <f t="shared" si="42"/>
        <v>0</v>
      </c>
      <c r="AC121" s="194">
        <f t="shared" si="51"/>
        <v>0</v>
      </c>
      <c r="AD121" s="195">
        <f t="shared" si="60"/>
        <v>0</v>
      </c>
      <c r="AE121" s="169">
        <f t="shared" si="43"/>
        <v>0</v>
      </c>
      <c r="AF121" s="160">
        <f t="shared" si="44"/>
        <v>0</v>
      </c>
      <c r="AG121" s="194">
        <f t="shared" si="52"/>
        <v>0</v>
      </c>
      <c r="AH121" s="167">
        <f t="shared" si="61"/>
        <v>0</v>
      </c>
      <c r="AI121" s="168">
        <f t="shared" si="45"/>
        <v>0</v>
      </c>
      <c r="AJ121" s="61">
        <f t="shared" si="46"/>
        <v>0</v>
      </c>
      <c r="AK121" s="194">
        <f t="shared" si="53"/>
        <v>0</v>
      </c>
      <c r="AL121" s="167">
        <f t="shared" si="62"/>
        <v>0</v>
      </c>
      <c r="AM121" s="168">
        <f t="shared" si="63"/>
        <v>0</v>
      </c>
      <c r="AN121" s="61">
        <f t="shared" si="63"/>
        <v>0</v>
      </c>
      <c r="AO121" s="194">
        <f t="shared" si="54"/>
        <v>0</v>
      </c>
      <c r="AP121" s="167">
        <f t="shared" si="64"/>
        <v>0</v>
      </c>
      <c r="AQ121" s="166"/>
      <c r="AR121" s="66"/>
      <c r="AS121" s="194">
        <f t="shared" si="55"/>
        <v>0</v>
      </c>
      <c r="AT121" s="167">
        <f t="shared" si="65"/>
        <v>0</v>
      </c>
      <c r="AU121" s="168">
        <f t="shared" si="56"/>
        <v>0</v>
      </c>
      <c r="AV121" s="170">
        <f t="shared" si="57"/>
        <v>0</v>
      </c>
    </row>
    <row r="122" spans="1:48" s="83" customFormat="1" ht="15" x14ac:dyDescent="0.25">
      <c r="A122" s="402"/>
      <c r="B122" s="1281" t="s">
        <v>114</v>
      </c>
      <c r="C122" s="1953"/>
      <c r="D122" s="1954"/>
      <c r="E122" s="381"/>
      <c r="F122" s="381"/>
      <c r="G122" s="1421" t="s">
        <v>52</v>
      </c>
      <c r="H122" s="1207">
        <v>2500</v>
      </c>
      <c r="I122" s="1422" t="s">
        <v>52</v>
      </c>
      <c r="J122" s="1209">
        <v>0</v>
      </c>
      <c r="K122" s="1419"/>
      <c r="L122" s="389">
        <f t="shared" si="58"/>
        <v>0</v>
      </c>
      <c r="M122" s="390">
        <v>0</v>
      </c>
      <c r="N122" s="1175"/>
      <c r="O122" s="1175"/>
      <c r="P122" s="1175"/>
      <c r="Q122" s="1175"/>
      <c r="R122" s="86"/>
      <c r="S122" s="86"/>
      <c r="T122" s="86"/>
      <c r="U122" s="86"/>
      <c r="V122" s="173" t="str">
        <f t="shared" si="47"/>
        <v>Warehouse, distribution</v>
      </c>
      <c r="W122" s="219">
        <f t="shared" si="48"/>
        <v>0</v>
      </c>
      <c r="X122" s="220">
        <f t="shared" si="49"/>
        <v>0</v>
      </c>
      <c r="Y122" s="220">
        <f t="shared" si="50"/>
        <v>0</v>
      </c>
      <c r="Z122" s="167">
        <f t="shared" si="59"/>
        <v>0</v>
      </c>
      <c r="AA122" s="168">
        <f t="shared" si="41"/>
        <v>0</v>
      </c>
      <c r="AB122" s="61">
        <f t="shared" si="42"/>
        <v>0</v>
      </c>
      <c r="AC122" s="194">
        <f t="shared" si="51"/>
        <v>0</v>
      </c>
      <c r="AD122" s="195">
        <f t="shared" si="60"/>
        <v>0</v>
      </c>
      <c r="AE122" s="169">
        <f t="shared" si="43"/>
        <v>0</v>
      </c>
      <c r="AF122" s="160">
        <f t="shared" si="44"/>
        <v>0</v>
      </c>
      <c r="AG122" s="194">
        <f t="shared" si="52"/>
        <v>0</v>
      </c>
      <c r="AH122" s="167">
        <f t="shared" si="61"/>
        <v>0</v>
      </c>
      <c r="AI122" s="168">
        <f t="shared" si="45"/>
        <v>0</v>
      </c>
      <c r="AJ122" s="61">
        <f t="shared" si="46"/>
        <v>0</v>
      </c>
      <c r="AK122" s="194">
        <f t="shared" si="53"/>
        <v>0</v>
      </c>
      <c r="AL122" s="167">
        <f t="shared" si="62"/>
        <v>0</v>
      </c>
      <c r="AM122" s="166"/>
      <c r="AN122" s="66"/>
      <c r="AO122" s="194">
        <f t="shared" si="54"/>
        <v>0</v>
      </c>
      <c r="AP122" s="167">
        <f t="shared" si="64"/>
        <v>0</v>
      </c>
      <c r="AQ122" s="166"/>
      <c r="AR122" s="66"/>
      <c r="AS122" s="194">
        <f t="shared" si="55"/>
        <v>0</v>
      </c>
      <c r="AT122" s="167">
        <f t="shared" si="65"/>
        <v>0</v>
      </c>
      <c r="AU122" s="168">
        <f t="shared" si="56"/>
        <v>0</v>
      </c>
      <c r="AV122" s="170">
        <f t="shared" si="57"/>
        <v>0</v>
      </c>
    </row>
    <row r="123" spans="1:48" s="83" customFormat="1" ht="15" x14ac:dyDescent="0.25">
      <c r="A123" s="402"/>
      <c r="B123" s="1281" t="s">
        <v>115</v>
      </c>
      <c r="C123" s="1953"/>
      <c r="D123" s="1954"/>
      <c r="E123" s="381"/>
      <c r="F123" s="381"/>
      <c r="G123" s="1421" t="s">
        <v>52</v>
      </c>
      <c r="H123" s="1207">
        <v>20000</v>
      </c>
      <c r="I123" s="1422" t="s">
        <v>52</v>
      </c>
      <c r="J123" s="1209">
        <v>0</v>
      </c>
      <c r="K123" s="1419"/>
      <c r="L123" s="389">
        <f t="shared" si="58"/>
        <v>0</v>
      </c>
      <c r="M123" s="390">
        <v>0</v>
      </c>
      <c r="N123" s="1175"/>
      <c r="O123" s="1175"/>
      <c r="P123" s="1175"/>
      <c r="Q123" s="1175"/>
      <c r="R123" s="86"/>
      <c r="S123" s="86"/>
      <c r="T123" s="86"/>
      <c r="U123" s="86"/>
      <c r="V123" s="173" t="str">
        <f t="shared" si="47"/>
        <v>Warehouse, storage</v>
      </c>
      <c r="W123" s="219">
        <f t="shared" si="48"/>
        <v>0</v>
      </c>
      <c r="X123" s="220">
        <f t="shared" si="49"/>
        <v>0</v>
      </c>
      <c r="Y123" s="220">
        <f t="shared" si="50"/>
        <v>0</v>
      </c>
      <c r="Z123" s="167">
        <f t="shared" si="59"/>
        <v>0</v>
      </c>
      <c r="AA123" s="168">
        <f t="shared" si="41"/>
        <v>0</v>
      </c>
      <c r="AB123" s="61">
        <f t="shared" si="42"/>
        <v>0</v>
      </c>
      <c r="AC123" s="194">
        <f t="shared" si="51"/>
        <v>0</v>
      </c>
      <c r="AD123" s="195">
        <f t="shared" si="60"/>
        <v>0</v>
      </c>
      <c r="AE123" s="169">
        <f t="shared" si="43"/>
        <v>0</v>
      </c>
      <c r="AF123" s="160">
        <f t="shared" si="44"/>
        <v>0</v>
      </c>
      <c r="AG123" s="194">
        <f t="shared" si="52"/>
        <v>0</v>
      </c>
      <c r="AH123" s="167">
        <f t="shared" si="61"/>
        <v>0</v>
      </c>
      <c r="AI123" s="168">
        <f t="shared" si="45"/>
        <v>0</v>
      </c>
      <c r="AJ123" s="61">
        <f t="shared" si="46"/>
        <v>0</v>
      </c>
      <c r="AK123" s="194">
        <f t="shared" si="53"/>
        <v>0</v>
      </c>
      <c r="AL123" s="167">
        <f t="shared" si="62"/>
        <v>0</v>
      </c>
      <c r="AM123" s="166"/>
      <c r="AN123" s="66"/>
      <c r="AO123" s="194">
        <f t="shared" si="54"/>
        <v>0</v>
      </c>
      <c r="AP123" s="167">
        <f t="shared" si="64"/>
        <v>0</v>
      </c>
      <c r="AQ123" s="166"/>
      <c r="AR123" s="66"/>
      <c r="AS123" s="194">
        <f t="shared" si="55"/>
        <v>0</v>
      </c>
      <c r="AT123" s="167">
        <f t="shared" si="65"/>
        <v>0</v>
      </c>
      <c r="AU123" s="168">
        <f t="shared" si="56"/>
        <v>0</v>
      </c>
      <c r="AV123" s="170">
        <f t="shared" si="57"/>
        <v>0</v>
      </c>
    </row>
    <row r="124" spans="1:48" s="83" customFormat="1" ht="15" x14ac:dyDescent="0.25">
      <c r="A124" s="402"/>
      <c r="B124" s="1281" t="s">
        <v>116</v>
      </c>
      <c r="C124" s="1953"/>
      <c r="D124" s="1954"/>
      <c r="E124" s="381"/>
      <c r="F124" s="381"/>
      <c r="G124" s="1421" t="s">
        <v>52</v>
      </c>
      <c r="H124" s="1207">
        <v>630</v>
      </c>
      <c r="I124" s="1422" t="s">
        <v>52</v>
      </c>
      <c r="J124" s="1209">
        <v>105</v>
      </c>
      <c r="K124" s="1419"/>
      <c r="L124" s="389">
        <f t="shared" si="58"/>
        <v>0</v>
      </c>
      <c r="M124" s="390">
        <f t="shared" ref="M124:M126" si="67">F124/J124</f>
        <v>0</v>
      </c>
      <c r="N124" s="1175"/>
      <c r="O124" s="1175"/>
      <c r="P124" s="1175"/>
      <c r="Q124" s="1175"/>
      <c r="R124" s="86"/>
      <c r="S124" s="86"/>
      <c r="T124" s="86"/>
      <c r="U124" s="86"/>
      <c r="V124" s="173" t="str">
        <f t="shared" si="47"/>
        <v>Educational, daycare</v>
      </c>
      <c r="W124" s="219">
        <f t="shared" si="48"/>
        <v>0</v>
      </c>
      <c r="X124" s="220">
        <f t="shared" si="49"/>
        <v>0</v>
      </c>
      <c r="Y124" s="220">
        <f t="shared" si="50"/>
        <v>0</v>
      </c>
      <c r="Z124" s="167">
        <f t="shared" si="59"/>
        <v>0</v>
      </c>
      <c r="AA124" s="168">
        <f t="shared" si="41"/>
        <v>0</v>
      </c>
      <c r="AB124" s="61">
        <f t="shared" si="42"/>
        <v>0</v>
      </c>
      <c r="AC124" s="194">
        <f t="shared" si="51"/>
        <v>0</v>
      </c>
      <c r="AD124" s="195">
        <f t="shared" si="60"/>
        <v>0</v>
      </c>
      <c r="AE124" s="169">
        <f t="shared" si="43"/>
        <v>0</v>
      </c>
      <c r="AF124" s="160">
        <f t="shared" si="44"/>
        <v>0</v>
      </c>
      <c r="AG124" s="194">
        <f t="shared" si="52"/>
        <v>0</v>
      </c>
      <c r="AH124" s="167">
        <f t="shared" si="61"/>
        <v>0</v>
      </c>
      <c r="AI124" s="168">
        <f t="shared" si="45"/>
        <v>0</v>
      </c>
      <c r="AJ124" s="61">
        <f t="shared" si="46"/>
        <v>0</v>
      </c>
      <c r="AK124" s="194">
        <f t="shared" si="53"/>
        <v>0</v>
      </c>
      <c r="AL124" s="167">
        <f t="shared" si="62"/>
        <v>0</v>
      </c>
      <c r="AM124" s="168">
        <f t="shared" ref="AM124:AN126" si="68">L124</f>
        <v>0</v>
      </c>
      <c r="AN124" s="61">
        <f t="shared" si="68"/>
        <v>0</v>
      </c>
      <c r="AO124" s="194">
        <f t="shared" si="54"/>
        <v>0</v>
      </c>
      <c r="AP124" s="167">
        <f t="shared" si="64"/>
        <v>0</v>
      </c>
      <c r="AQ124" s="166"/>
      <c r="AR124" s="66"/>
      <c r="AS124" s="194">
        <f t="shared" si="55"/>
        <v>0</v>
      </c>
      <c r="AT124" s="167">
        <f t="shared" si="65"/>
        <v>0</v>
      </c>
      <c r="AU124" s="168">
        <f t="shared" si="56"/>
        <v>0</v>
      </c>
      <c r="AV124" s="170">
        <f t="shared" si="57"/>
        <v>0</v>
      </c>
    </row>
    <row r="125" spans="1:48" s="83" customFormat="1" ht="15" x14ac:dyDescent="0.25">
      <c r="A125" s="402"/>
      <c r="B125" s="1281" t="s">
        <v>117</v>
      </c>
      <c r="C125" s="1953"/>
      <c r="D125" s="1954"/>
      <c r="E125" s="381"/>
      <c r="F125" s="381"/>
      <c r="G125" s="1421" t="s">
        <v>52</v>
      </c>
      <c r="H125" s="1208">
        <v>1300</v>
      </c>
      <c r="I125" s="1422" t="s">
        <v>52</v>
      </c>
      <c r="J125" s="1210">
        <v>140</v>
      </c>
      <c r="K125" s="1419"/>
      <c r="L125" s="389">
        <f t="shared" si="58"/>
        <v>0</v>
      </c>
      <c r="M125" s="390">
        <f t="shared" si="67"/>
        <v>0</v>
      </c>
      <c r="N125" s="1175"/>
      <c r="O125" s="1175"/>
      <c r="P125" s="1175"/>
      <c r="Q125" s="1175"/>
      <c r="R125" s="86"/>
      <c r="S125" s="86"/>
      <c r="T125" s="86"/>
      <c r="U125" s="86"/>
      <c r="V125" s="173" t="str">
        <f t="shared" si="47"/>
        <v>Educational, K-12</v>
      </c>
      <c r="W125" s="219">
        <f t="shared" si="48"/>
        <v>0</v>
      </c>
      <c r="X125" s="220">
        <f t="shared" si="49"/>
        <v>0</v>
      </c>
      <c r="Y125" s="220">
        <f t="shared" si="50"/>
        <v>0</v>
      </c>
      <c r="Z125" s="167">
        <f t="shared" si="59"/>
        <v>0</v>
      </c>
      <c r="AA125" s="168">
        <f t="shared" si="41"/>
        <v>0</v>
      </c>
      <c r="AB125" s="61">
        <f t="shared" si="42"/>
        <v>0</v>
      </c>
      <c r="AC125" s="194">
        <f t="shared" si="51"/>
        <v>0</v>
      </c>
      <c r="AD125" s="195">
        <f t="shared" si="60"/>
        <v>0</v>
      </c>
      <c r="AE125" s="169">
        <f t="shared" si="43"/>
        <v>0</v>
      </c>
      <c r="AF125" s="160">
        <f t="shared" si="44"/>
        <v>0</v>
      </c>
      <c r="AG125" s="194">
        <f t="shared" si="52"/>
        <v>0</v>
      </c>
      <c r="AH125" s="167">
        <f t="shared" si="61"/>
        <v>0</v>
      </c>
      <c r="AI125" s="168">
        <f t="shared" si="45"/>
        <v>0</v>
      </c>
      <c r="AJ125" s="61">
        <f t="shared" si="46"/>
        <v>0</v>
      </c>
      <c r="AK125" s="194">
        <f t="shared" si="53"/>
        <v>0</v>
      </c>
      <c r="AL125" s="167">
        <f t="shared" si="62"/>
        <v>0</v>
      </c>
      <c r="AM125" s="168">
        <f t="shared" si="68"/>
        <v>0</v>
      </c>
      <c r="AN125" s="61">
        <f t="shared" si="68"/>
        <v>0</v>
      </c>
      <c r="AO125" s="194">
        <f t="shared" si="54"/>
        <v>0</v>
      </c>
      <c r="AP125" s="167">
        <f t="shared" si="64"/>
        <v>0</v>
      </c>
      <c r="AQ125" s="166"/>
      <c r="AR125" s="66"/>
      <c r="AS125" s="194">
        <f t="shared" si="55"/>
        <v>0</v>
      </c>
      <c r="AT125" s="167">
        <f t="shared" si="65"/>
        <v>0</v>
      </c>
      <c r="AU125" s="168">
        <f t="shared" si="56"/>
        <v>0</v>
      </c>
      <c r="AV125" s="170">
        <f t="shared" si="57"/>
        <v>0</v>
      </c>
    </row>
    <row r="126" spans="1:48" s="83" customFormat="1" ht="15" x14ac:dyDescent="0.25">
      <c r="A126" s="402"/>
      <c r="B126" s="1281" t="s">
        <v>118</v>
      </c>
      <c r="C126" s="1953"/>
      <c r="D126" s="1954"/>
      <c r="E126" s="381"/>
      <c r="F126" s="381"/>
      <c r="G126" s="1421" t="s">
        <v>52</v>
      </c>
      <c r="H126" s="1208">
        <v>2100</v>
      </c>
      <c r="I126" s="1422" t="s">
        <v>52</v>
      </c>
      <c r="J126" s="1210">
        <v>150</v>
      </c>
      <c r="K126" s="1419"/>
      <c r="L126" s="389">
        <f>F126/H126</f>
        <v>0</v>
      </c>
      <c r="M126" s="390">
        <f t="shared" si="67"/>
        <v>0</v>
      </c>
      <c r="N126" s="1175"/>
      <c r="O126" s="1175"/>
      <c r="P126" s="1175"/>
      <c r="Q126" s="1175"/>
      <c r="R126" s="86"/>
      <c r="S126" s="86"/>
      <c r="T126" s="86"/>
      <c r="U126" s="86"/>
      <c r="V126" s="173" t="str">
        <f t="shared" si="47"/>
        <v>Educational, postsecondary</v>
      </c>
      <c r="W126" s="219">
        <f t="shared" si="48"/>
        <v>0</v>
      </c>
      <c r="X126" s="220">
        <f t="shared" si="49"/>
        <v>0</v>
      </c>
      <c r="Y126" s="220">
        <f t="shared" si="50"/>
        <v>0</v>
      </c>
      <c r="Z126" s="167">
        <f t="shared" si="59"/>
        <v>0</v>
      </c>
      <c r="AA126" s="168">
        <f t="shared" si="41"/>
        <v>0</v>
      </c>
      <c r="AB126" s="61">
        <f t="shared" si="42"/>
        <v>0</v>
      </c>
      <c r="AC126" s="194">
        <f t="shared" si="51"/>
        <v>0</v>
      </c>
      <c r="AD126" s="195">
        <f t="shared" si="60"/>
        <v>0</v>
      </c>
      <c r="AE126" s="169">
        <f t="shared" si="43"/>
        <v>0</v>
      </c>
      <c r="AF126" s="160">
        <f t="shared" si="44"/>
        <v>0</v>
      </c>
      <c r="AG126" s="194">
        <f t="shared" si="52"/>
        <v>0</v>
      </c>
      <c r="AH126" s="167">
        <f t="shared" si="61"/>
        <v>0</v>
      </c>
      <c r="AI126" s="168">
        <f t="shared" si="45"/>
        <v>0</v>
      </c>
      <c r="AJ126" s="61">
        <f t="shared" si="46"/>
        <v>0</v>
      </c>
      <c r="AK126" s="194">
        <f t="shared" si="53"/>
        <v>0</v>
      </c>
      <c r="AL126" s="167">
        <f t="shared" si="62"/>
        <v>0</v>
      </c>
      <c r="AM126" s="168">
        <f t="shared" si="68"/>
        <v>0</v>
      </c>
      <c r="AN126" s="61">
        <f t="shared" si="68"/>
        <v>0</v>
      </c>
      <c r="AO126" s="194">
        <f t="shared" si="54"/>
        <v>0</v>
      </c>
      <c r="AP126" s="167">
        <f t="shared" si="64"/>
        <v>0</v>
      </c>
      <c r="AQ126" s="166"/>
      <c r="AR126" s="66"/>
      <c r="AS126" s="194">
        <f t="shared" si="55"/>
        <v>0</v>
      </c>
      <c r="AT126" s="167">
        <f t="shared" si="65"/>
        <v>0</v>
      </c>
      <c r="AU126" s="168">
        <f t="shared" si="56"/>
        <v>0</v>
      </c>
      <c r="AV126" s="170">
        <f t="shared" si="57"/>
        <v>0</v>
      </c>
    </row>
    <row r="127" spans="1:48" s="83" customFormat="1" ht="15" x14ac:dyDescent="0.25">
      <c r="A127" s="402"/>
      <c r="B127" s="382" t="s">
        <v>147</v>
      </c>
      <c r="C127" s="1953"/>
      <c r="D127" s="1954"/>
      <c r="E127" s="381"/>
      <c r="F127" s="381"/>
      <c r="G127" s="1421" t="s">
        <v>52</v>
      </c>
      <c r="H127" s="383"/>
      <c r="I127" s="1422" t="s">
        <v>52</v>
      </c>
      <c r="J127" s="384"/>
      <c r="K127" s="1419"/>
      <c r="L127" s="389">
        <f>IF(H127="",0,F127/H127)</f>
        <v>0</v>
      </c>
      <c r="M127" s="390">
        <f>IF(J127="",0,F127/J127)</f>
        <v>0</v>
      </c>
      <c r="N127" s="1175"/>
      <c r="O127" s="1175"/>
      <c r="P127" s="1175"/>
      <c r="Q127" s="1175"/>
      <c r="R127" s="86"/>
      <c r="S127" s="86"/>
      <c r="T127" s="86"/>
      <c r="U127" s="86"/>
      <c r="V127" s="173" t="str">
        <f t="shared" si="47"/>
        <v>Other &lt;Please Specify&gt;</v>
      </c>
      <c r="W127" s="219">
        <f t="shared" si="48"/>
        <v>0</v>
      </c>
      <c r="X127" s="220">
        <f t="shared" si="49"/>
        <v>0</v>
      </c>
      <c r="Y127" s="220">
        <f t="shared" si="50"/>
        <v>0</v>
      </c>
      <c r="Z127" s="167">
        <f t="shared" si="59"/>
        <v>0</v>
      </c>
      <c r="AA127" s="168">
        <f t="shared" si="41"/>
        <v>0</v>
      </c>
      <c r="AB127" s="61">
        <f t="shared" si="42"/>
        <v>0</v>
      </c>
      <c r="AC127" s="194">
        <f t="shared" si="51"/>
        <v>0</v>
      </c>
      <c r="AD127" s="195">
        <f t="shared" si="60"/>
        <v>0</v>
      </c>
      <c r="AE127" s="169">
        <f t="shared" si="43"/>
        <v>0</v>
      </c>
      <c r="AF127" s="160">
        <f t="shared" si="44"/>
        <v>0</v>
      </c>
      <c r="AG127" s="194">
        <f t="shared" si="52"/>
        <v>0</v>
      </c>
      <c r="AH127" s="167">
        <f t="shared" si="61"/>
        <v>0</v>
      </c>
      <c r="AI127" s="168">
        <f t="shared" si="45"/>
        <v>0</v>
      </c>
      <c r="AJ127" s="61">
        <f t="shared" si="46"/>
        <v>0</v>
      </c>
      <c r="AK127" s="194">
        <f t="shared" si="53"/>
        <v>0</v>
      </c>
      <c r="AL127" s="167">
        <f t="shared" si="62"/>
        <v>0</v>
      </c>
      <c r="AM127" s="166"/>
      <c r="AN127" s="66"/>
      <c r="AO127" s="194">
        <f t="shared" si="54"/>
        <v>0</v>
      </c>
      <c r="AP127" s="167">
        <f t="shared" si="64"/>
        <v>0</v>
      </c>
      <c r="AQ127" s="166"/>
      <c r="AR127" s="66"/>
      <c r="AS127" s="194">
        <f t="shared" si="55"/>
        <v>0</v>
      </c>
      <c r="AT127" s="167">
        <f t="shared" si="65"/>
        <v>0</v>
      </c>
      <c r="AU127" s="168">
        <f t="shared" si="56"/>
        <v>0</v>
      </c>
      <c r="AV127" s="170">
        <f t="shared" si="57"/>
        <v>0</v>
      </c>
    </row>
    <row r="128" spans="1:48" s="83" customFormat="1" ht="15" x14ac:dyDescent="0.25">
      <c r="A128" s="402"/>
      <c r="B128" s="382" t="s">
        <v>147</v>
      </c>
      <c r="C128" s="1953"/>
      <c r="D128" s="1954"/>
      <c r="E128" s="381"/>
      <c r="F128" s="381"/>
      <c r="G128" s="1421" t="s">
        <v>52</v>
      </c>
      <c r="H128" s="383"/>
      <c r="I128" s="1422" t="s">
        <v>52</v>
      </c>
      <c r="J128" s="384"/>
      <c r="K128" s="1419"/>
      <c r="L128" s="389">
        <f t="shared" ref="L128:L129" si="69">IF(H128="",0,F128/H128)</f>
        <v>0</v>
      </c>
      <c r="M128" s="390">
        <f t="shared" ref="M128:M129" si="70">IF(J128="",0,F128/J128)</f>
        <v>0</v>
      </c>
      <c r="N128" s="1175"/>
      <c r="O128" s="1175"/>
      <c r="P128" s="1175"/>
      <c r="Q128" s="1175"/>
      <c r="R128" s="86"/>
      <c r="S128" s="86"/>
      <c r="T128" s="86"/>
      <c r="U128" s="86"/>
      <c r="V128" s="173" t="str">
        <f t="shared" si="47"/>
        <v>Other &lt;Please Specify&gt;</v>
      </c>
      <c r="W128" s="219">
        <f t="shared" si="48"/>
        <v>0</v>
      </c>
      <c r="X128" s="220">
        <f t="shared" si="49"/>
        <v>0</v>
      </c>
      <c r="Y128" s="220">
        <f t="shared" si="50"/>
        <v>0</v>
      </c>
      <c r="Z128" s="167">
        <f t="shared" si="59"/>
        <v>0</v>
      </c>
      <c r="AA128" s="168">
        <f t="shared" si="41"/>
        <v>0</v>
      </c>
      <c r="AB128" s="61">
        <f t="shared" si="42"/>
        <v>0</v>
      </c>
      <c r="AC128" s="194">
        <f t="shared" si="51"/>
        <v>0</v>
      </c>
      <c r="AD128" s="195">
        <f t="shared" si="60"/>
        <v>0</v>
      </c>
      <c r="AE128" s="169">
        <f t="shared" si="43"/>
        <v>0</v>
      </c>
      <c r="AF128" s="160">
        <f t="shared" si="44"/>
        <v>0</v>
      </c>
      <c r="AG128" s="194">
        <f t="shared" si="52"/>
        <v>0</v>
      </c>
      <c r="AH128" s="167">
        <f t="shared" si="61"/>
        <v>0</v>
      </c>
      <c r="AI128" s="168">
        <f t="shared" si="45"/>
        <v>0</v>
      </c>
      <c r="AJ128" s="61">
        <f t="shared" si="46"/>
        <v>0</v>
      </c>
      <c r="AK128" s="194">
        <f t="shared" si="53"/>
        <v>0</v>
      </c>
      <c r="AL128" s="167">
        <f t="shared" si="62"/>
        <v>0</v>
      </c>
      <c r="AM128" s="166"/>
      <c r="AN128" s="66"/>
      <c r="AO128" s="194">
        <f t="shared" si="54"/>
        <v>0</v>
      </c>
      <c r="AP128" s="167">
        <f t="shared" si="64"/>
        <v>0</v>
      </c>
      <c r="AQ128" s="166"/>
      <c r="AR128" s="66"/>
      <c r="AS128" s="194">
        <f t="shared" si="55"/>
        <v>0</v>
      </c>
      <c r="AT128" s="167">
        <f t="shared" si="65"/>
        <v>0</v>
      </c>
      <c r="AU128" s="168">
        <f t="shared" si="56"/>
        <v>0</v>
      </c>
      <c r="AV128" s="170">
        <f t="shared" si="57"/>
        <v>0</v>
      </c>
    </row>
    <row r="129" spans="1:48" s="83" customFormat="1" ht="15.75" thickBot="1" x14ac:dyDescent="0.3">
      <c r="A129" s="402"/>
      <c r="B129" s="382" t="s">
        <v>147</v>
      </c>
      <c r="C129" s="1953"/>
      <c r="D129" s="1954"/>
      <c r="E129" s="381"/>
      <c r="F129" s="385"/>
      <c r="G129" s="1421" t="s">
        <v>52</v>
      </c>
      <c r="H129" s="383"/>
      <c r="I129" s="1422" t="s">
        <v>52</v>
      </c>
      <c r="J129" s="384"/>
      <c r="K129" s="1419"/>
      <c r="L129" s="391">
        <f t="shared" si="69"/>
        <v>0</v>
      </c>
      <c r="M129" s="392">
        <f t="shared" si="70"/>
        <v>0</v>
      </c>
      <c r="N129" s="1175"/>
      <c r="O129" s="1175"/>
      <c r="P129" s="1175"/>
      <c r="Q129" s="1175"/>
      <c r="R129" s="86"/>
      <c r="S129" s="86"/>
      <c r="T129" s="86"/>
      <c r="U129" s="86"/>
      <c r="V129" s="174" t="str">
        <f t="shared" si="47"/>
        <v>Other &lt;Please Specify&gt;</v>
      </c>
      <c r="W129" s="219">
        <f t="shared" si="48"/>
        <v>0</v>
      </c>
      <c r="X129" s="220">
        <f t="shared" si="49"/>
        <v>0</v>
      </c>
      <c r="Y129" s="220">
        <f t="shared" si="50"/>
        <v>0</v>
      </c>
      <c r="Z129" s="177">
        <f t="shared" si="59"/>
        <v>0</v>
      </c>
      <c r="AA129" s="178">
        <f t="shared" si="41"/>
        <v>0</v>
      </c>
      <c r="AB129" s="179">
        <f t="shared" si="42"/>
        <v>0</v>
      </c>
      <c r="AC129" s="194">
        <f t="shared" si="51"/>
        <v>0</v>
      </c>
      <c r="AD129" s="195">
        <f t="shared" si="60"/>
        <v>0</v>
      </c>
      <c r="AE129" s="180">
        <f t="shared" si="43"/>
        <v>0</v>
      </c>
      <c r="AF129" s="181">
        <f t="shared" si="44"/>
        <v>0</v>
      </c>
      <c r="AG129" s="194">
        <f t="shared" si="52"/>
        <v>0</v>
      </c>
      <c r="AH129" s="177">
        <f t="shared" si="61"/>
        <v>0</v>
      </c>
      <c r="AI129" s="178">
        <f t="shared" si="45"/>
        <v>0</v>
      </c>
      <c r="AJ129" s="179">
        <f t="shared" si="46"/>
        <v>0</v>
      </c>
      <c r="AK129" s="194">
        <f t="shared" si="53"/>
        <v>0</v>
      </c>
      <c r="AL129" s="177">
        <f t="shared" si="62"/>
        <v>0</v>
      </c>
      <c r="AM129" s="175"/>
      <c r="AN129" s="176"/>
      <c r="AO129" s="194">
        <f t="shared" si="54"/>
        <v>0</v>
      </c>
      <c r="AP129" s="177">
        <f t="shared" si="64"/>
        <v>0</v>
      </c>
      <c r="AQ129" s="175"/>
      <c r="AR129" s="176"/>
      <c r="AS129" s="194">
        <f t="shared" si="55"/>
        <v>0</v>
      </c>
      <c r="AT129" s="177">
        <f t="shared" si="65"/>
        <v>0</v>
      </c>
      <c r="AU129" s="178">
        <f t="shared" si="56"/>
        <v>0</v>
      </c>
      <c r="AV129" s="182">
        <f t="shared" si="57"/>
        <v>0</v>
      </c>
    </row>
    <row r="130" spans="1:48" s="83" customFormat="1" ht="16.5" thickTop="1" thickBot="1" x14ac:dyDescent="0.3">
      <c r="A130" s="402"/>
      <c r="B130" s="1955" t="s">
        <v>20</v>
      </c>
      <c r="C130" s="1956"/>
      <c r="D130" s="1956"/>
      <c r="E130" s="1420"/>
      <c r="F130" s="395">
        <f>SUM(F115:F129)</f>
        <v>0</v>
      </c>
      <c r="G130" s="1423"/>
      <c r="H130" s="1424"/>
      <c r="I130" s="1424"/>
      <c r="J130" s="1425"/>
      <c r="K130" s="1420"/>
      <c r="L130" s="1268">
        <f>SUM(L115:L129)</f>
        <v>0</v>
      </c>
      <c r="M130" s="1269">
        <f>SUM(M115:M129)</f>
        <v>0</v>
      </c>
      <c r="N130" s="1175"/>
      <c r="O130" s="1175"/>
      <c r="P130" s="1175"/>
      <c r="Q130" s="1175"/>
      <c r="R130" s="86"/>
      <c r="S130" s="86"/>
      <c r="T130" s="86"/>
      <c r="U130" s="86"/>
      <c r="V130" s="183" t="str">
        <f t="shared" si="47"/>
        <v>TOTAL</v>
      </c>
      <c r="W130" s="184">
        <f t="shared" ref="W130" si="71">SUM(W115:W129)</f>
        <v>0</v>
      </c>
      <c r="X130" s="185">
        <f t="shared" ref="X130" si="72">SUM(X115:X129)</f>
        <v>0</v>
      </c>
      <c r="Y130" s="185">
        <f t="shared" ref="Y130" si="73">SUM(Y115:Y129)</f>
        <v>0</v>
      </c>
      <c r="Z130" s="186">
        <f t="shared" ref="Z130" si="74">SUM(Z115:Z129)</f>
        <v>0</v>
      </c>
      <c r="AA130" s="184">
        <f>SUM(AA115:AA129)</f>
        <v>0</v>
      </c>
      <c r="AB130" s="185">
        <f t="shared" ref="AB130" si="75">SUM(AB115:AB129)</f>
        <v>0</v>
      </c>
      <c r="AC130" s="185">
        <f t="shared" ref="AC130" si="76">SUM(AC115:AC129)</f>
        <v>0</v>
      </c>
      <c r="AD130" s="186">
        <f t="shared" ref="AD130" si="77">SUM(AD115:AD129)</f>
        <v>0</v>
      </c>
      <c r="AE130" s="184">
        <f t="shared" ref="AE130" si="78">SUM(AE115:AE129)</f>
        <v>0</v>
      </c>
      <c r="AF130" s="185">
        <f t="shared" ref="AF130" si="79">SUM(AF115:AF129)</f>
        <v>0</v>
      </c>
      <c r="AG130" s="185">
        <f t="shared" ref="AG130" si="80">SUM(AG115:AG129)</f>
        <v>0</v>
      </c>
      <c r="AH130" s="186">
        <f t="shared" ref="AH130" si="81">SUM(AH115:AH129)</f>
        <v>0</v>
      </c>
      <c r="AI130" s="184">
        <f t="shared" ref="AI130" si="82">SUM(AI115:AI129)</f>
        <v>0</v>
      </c>
      <c r="AJ130" s="185">
        <f t="shared" ref="AJ130" si="83">SUM(AJ115:AJ129)</f>
        <v>0</v>
      </c>
      <c r="AK130" s="185">
        <f t="shared" ref="AK130" si="84">SUM(AK115:AK129)</f>
        <v>0</v>
      </c>
      <c r="AL130" s="186">
        <f t="shared" ref="AL130" si="85">SUM(AL115:AL129)</f>
        <v>0</v>
      </c>
      <c r="AM130" s="184">
        <f t="shared" ref="AM130" si="86">SUM(AM115:AM129)</f>
        <v>0</v>
      </c>
      <c r="AN130" s="185">
        <f t="shared" ref="AN130" si="87">SUM(AN115:AN129)</f>
        <v>0</v>
      </c>
      <c r="AO130" s="185">
        <f t="shared" ref="AO130" si="88">SUM(AO115:AO129)</f>
        <v>0</v>
      </c>
      <c r="AP130" s="186">
        <f t="shared" ref="AP130" si="89">SUM(AP115:AP129)</f>
        <v>0</v>
      </c>
      <c r="AQ130" s="184">
        <f t="shared" ref="AQ130" si="90">SUM(AQ115:AQ129)</f>
        <v>0</v>
      </c>
      <c r="AR130" s="185">
        <f t="shared" ref="AR130" si="91">SUM(AR115:AR129)</f>
        <v>0</v>
      </c>
      <c r="AS130" s="185">
        <f t="shared" ref="AS130" si="92">SUM(AS115:AS129)</f>
        <v>0</v>
      </c>
      <c r="AT130" s="186">
        <f t="shared" ref="AT130" si="93">SUM(AT115:AT129)</f>
        <v>0</v>
      </c>
      <c r="AU130" s="184">
        <f t="shared" ref="AU130" si="94">SUM(AU115:AU129)</f>
        <v>0</v>
      </c>
      <c r="AV130" s="186">
        <f t="shared" ref="AV130" si="95">SUM(AV115:AV129)</f>
        <v>0</v>
      </c>
    </row>
    <row r="131" spans="1:48" s="18" customFormat="1" x14ac:dyDescent="0.2">
      <c r="A131" s="597"/>
      <c r="B131" s="1152"/>
      <c r="C131" s="1152"/>
      <c r="D131" s="1153"/>
      <c r="E131" s="597"/>
      <c r="F131" s="1176" t="str">
        <f>IF((F130+C140)&lt;&gt;I36,"!!!Gross Area Square Footage Values do not sum to the Total Building Size in Cell I35; Please update I34 or cells above","")</f>
        <v/>
      </c>
      <c r="G131" s="597"/>
      <c r="H131" s="1177"/>
      <c r="I131" s="1177"/>
      <c r="J131" s="1177"/>
      <c r="K131" s="1177"/>
      <c r="L131" s="1177"/>
      <c r="M131" s="1178"/>
      <c r="N131" s="1178"/>
      <c r="O131" s="1178"/>
      <c r="P131" s="1178"/>
      <c r="Q131" s="1178"/>
      <c r="R131" s="49"/>
      <c r="S131" s="49"/>
      <c r="T131" s="49"/>
      <c r="U131" s="49"/>
      <c r="V131" s="49"/>
      <c r="W131" s="49"/>
      <c r="X131" s="49"/>
      <c r="Y131" s="49"/>
      <c r="Z131" s="49"/>
      <c r="AA131" s="49"/>
      <c r="AB131" s="49"/>
      <c r="AC131" s="49"/>
      <c r="AD131" s="49"/>
    </row>
    <row r="132" spans="1:48" s="18" customFormat="1" ht="13.5" thickBot="1" x14ac:dyDescent="0.25">
      <c r="A132" s="597"/>
      <c r="B132" s="1152"/>
      <c r="C132" s="1152"/>
      <c r="D132" s="1153"/>
      <c r="E132" s="1176"/>
      <c r="F132" s="1177"/>
      <c r="G132" s="597"/>
      <c r="H132" s="1177"/>
      <c r="I132" s="1177"/>
      <c r="J132" s="1177"/>
      <c r="K132" s="1177"/>
      <c r="L132" s="1177"/>
      <c r="M132" s="1178"/>
      <c r="N132" s="1178"/>
      <c r="O132" s="1178"/>
      <c r="P132" s="1178"/>
      <c r="Q132" s="1178"/>
      <c r="R132" s="49"/>
      <c r="S132" s="49"/>
      <c r="T132" s="49"/>
      <c r="U132" s="49"/>
      <c r="V132" s="49"/>
      <c r="W132" s="49"/>
      <c r="X132" s="49"/>
      <c r="Y132" s="49"/>
      <c r="Z132" s="49"/>
      <c r="AA132" s="49"/>
      <c r="AB132" s="49"/>
      <c r="AC132" s="49"/>
      <c r="AD132" s="49"/>
    </row>
    <row r="133" spans="1:48" s="40" customFormat="1" ht="16.5" thickBot="1" x14ac:dyDescent="0.3">
      <c r="A133" s="414"/>
      <c r="B133" s="1426" t="s">
        <v>433</v>
      </c>
      <c r="C133" s="1427"/>
      <c r="D133" s="1428"/>
      <c r="E133" s="1152"/>
      <c r="F133" s="1426" t="s">
        <v>434</v>
      </c>
      <c r="G133" s="1429"/>
      <c r="H133" s="1430"/>
      <c r="I133" s="1430"/>
      <c r="J133" s="1430"/>
      <c r="K133" s="1430"/>
      <c r="L133" s="1430"/>
      <c r="M133" s="1431"/>
      <c r="N133" s="1179"/>
      <c r="O133" s="1179"/>
      <c r="P133" s="1179"/>
      <c r="Q133" s="1179"/>
      <c r="R133" s="51"/>
      <c r="S133" s="51"/>
      <c r="T133" s="51"/>
      <c r="U133" s="51"/>
      <c r="V133" s="51"/>
      <c r="W133" s="51"/>
      <c r="X133" s="51"/>
      <c r="Y133" s="51"/>
      <c r="Z133" s="51"/>
      <c r="AA133" s="51"/>
      <c r="AB133" s="51"/>
      <c r="AC133" s="51"/>
      <c r="AD133" s="51"/>
    </row>
    <row r="134" spans="1:48" s="153" customFormat="1" ht="15" x14ac:dyDescent="0.25">
      <c r="A134" s="417"/>
      <c r="B134" s="403" t="s">
        <v>174</v>
      </c>
      <c r="C134" s="404"/>
      <c r="D134" s="405"/>
      <c r="E134" s="413"/>
      <c r="F134" s="406" t="s">
        <v>174</v>
      </c>
      <c r="G134" s="402"/>
      <c r="H134" s="397"/>
      <c r="I134" s="397"/>
      <c r="J134" s="397"/>
      <c r="K134" s="397"/>
      <c r="L134" s="397"/>
      <c r="M134" s="1180"/>
      <c r="N134" s="1180"/>
      <c r="O134" s="1180"/>
      <c r="P134" s="1180"/>
      <c r="Q134" s="1180"/>
      <c r="R134" s="87"/>
      <c r="S134" s="87"/>
      <c r="T134" s="87"/>
      <c r="U134" s="87"/>
      <c r="V134" s="87"/>
      <c r="W134" s="87"/>
      <c r="X134" s="87"/>
      <c r="Y134" s="87"/>
      <c r="Z134" s="87"/>
      <c r="AA134" s="87"/>
      <c r="AB134" s="87"/>
      <c r="AC134" s="87"/>
      <c r="AD134" s="87"/>
    </row>
    <row r="135" spans="1:48" s="153" customFormat="1" ht="35.25" customHeight="1" x14ac:dyDescent="0.25">
      <c r="A135" s="417"/>
      <c r="B135" s="1952" t="s">
        <v>172</v>
      </c>
      <c r="C135" s="1952"/>
      <c r="D135" s="1952"/>
      <c r="E135" s="413"/>
      <c r="F135" s="407" t="s">
        <v>241</v>
      </c>
      <c r="G135" s="402"/>
      <c r="H135" s="397"/>
      <c r="I135" s="397"/>
      <c r="J135" s="397"/>
      <c r="K135" s="397"/>
      <c r="L135" s="397"/>
      <c r="M135" s="1180"/>
      <c r="N135" s="1180"/>
      <c r="O135" s="1180"/>
      <c r="P135" s="1180"/>
      <c r="Q135" s="1180"/>
      <c r="R135" s="87"/>
      <c r="S135" s="87"/>
      <c r="T135" s="87"/>
      <c r="U135" s="87"/>
      <c r="V135" s="87"/>
      <c r="W135" s="87"/>
      <c r="X135" s="87"/>
      <c r="Y135" s="87"/>
      <c r="Z135" s="87"/>
      <c r="AA135" s="87"/>
      <c r="AB135" s="87"/>
      <c r="AC135" s="87"/>
      <c r="AD135" s="87"/>
    </row>
    <row r="136" spans="1:48" s="153" customFormat="1" ht="15.75" thickBot="1" x14ac:dyDescent="0.3">
      <c r="A136" s="417"/>
      <c r="B136" s="406"/>
      <c r="C136" s="406"/>
      <c r="D136" s="424"/>
      <c r="E136" s="436"/>
      <c r="F136" s="398"/>
      <c r="G136" s="417"/>
      <c r="H136" s="398"/>
      <c r="I136" s="398"/>
      <c r="J136" s="398"/>
      <c r="K136" s="398"/>
      <c r="L136" s="398"/>
      <c r="M136" s="417"/>
      <c r="N136" s="417"/>
      <c r="O136" s="417"/>
      <c r="P136" s="417"/>
      <c r="Q136" s="417"/>
    </row>
    <row r="137" spans="1:48" s="153" customFormat="1" ht="30.75" thickBot="1" x14ac:dyDescent="0.3">
      <c r="A137" s="417"/>
      <c r="B137" s="494" t="s">
        <v>42</v>
      </c>
      <c r="C137" s="393" t="s">
        <v>43</v>
      </c>
      <c r="D137" s="1181" t="s">
        <v>44</v>
      </c>
      <c r="E137" s="417"/>
      <c r="F137" s="1939" t="s">
        <v>192</v>
      </c>
      <c r="G137" s="1940"/>
      <c r="H137" s="1940"/>
      <c r="I137" s="1941"/>
      <c r="J137" s="1942" t="s">
        <v>153</v>
      </c>
      <c r="K137" s="1943"/>
      <c r="L137" s="397"/>
      <c r="M137" s="398"/>
      <c r="N137" s="417"/>
      <c r="O137" s="417"/>
      <c r="P137" s="417"/>
      <c r="Q137" s="417"/>
    </row>
    <row r="138" spans="1:48" s="153" customFormat="1" ht="62.25" customHeight="1" x14ac:dyDescent="0.25">
      <c r="A138" s="417"/>
      <c r="B138" s="494" t="s">
        <v>45</v>
      </c>
      <c r="C138" s="1211">
        <v>2.0099999999999998</v>
      </c>
      <c r="D138" s="1181" t="s">
        <v>166</v>
      </c>
      <c r="E138" s="417"/>
      <c r="F138" s="1348" t="s">
        <v>148</v>
      </c>
      <c r="G138" s="1349"/>
      <c r="H138" s="1349"/>
      <c r="I138" s="1350"/>
      <c r="J138" s="1947">
        <v>0</v>
      </c>
      <c r="K138" s="1948"/>
      <c r="L138" s="399" t="s">
        <v>370</v>
      </c>
      <c r="M138" s="398"/>
      <c r="N138" s="417"/>
      <c r="O138" s="417"/>
      <c r="P138" s="417"/>
      <c r="Q138" s="417"/>
    </row>
    <row r="139" spans="1:48" s="153" customFormat="1" ht="30.75" thickBot="1" x14ac:dyDescent="0.3">
      <c r="A139" s="417"/>
      <c r="B139" s="494" t="s">
        <v>46</v>
      </c>
      <c r="C139" s="386">
        <v>0</v>
      </c>
      <c r="D139" s="1182" t="s">
        <v>369</v>
      </c>
      <c r="E139" s="417"/>
      <c r="F139" s="1344" t="s">
        <v>147</v>
      </c>
      <c r="G139" s="1345"/>
      <c r="H139" s="1345"/>
      <c r="I139" s="1346"/>
      <c r="J139" s="1932">
        <v>0</v>
      </c>
      <c r="K139" s="1933"/>
      <c r="L139" s="399" t="s">
        <v>377</v>
      </c>
      <c r="M139" s="398"/>
      <c r="N139" s="417"/>
      <c r="O139" s="417"/>
      <c r="P139" s="417"/>
      <c r="Q139" s="417"/>
    </row>
    <row r="140" spans="1:48" s="153" customFormat="1" ht="15" customHeight="1" thickTop="1" thickBot="1" x14ac:dyDescent="0.3">
      <c r="A140" s="417"/>
      <c r="B140" s="494" t="s">
        <v>443</v>
      </c>
      <c r="C140" s="386">
        <v>0</v>
      </c>
      <c r="D140" s="1181"/>
      <c r="E140" s="417"/>
      <c r="F140" s="1934" t="s">
        <v>19</v>
      </c>
      <c r="G140" s="1935"/>
      <c r="H140" s="1935"/>
      <c r="I140" s="1936"/>
      <c r="J140" s="1937">
        <f>SUM(J138:K139)</f>
        <v>0</v>
      </c>
      <c r="K140" s="1938"/>
      <c r="L140" s="397"/>
      <c r="M140" s="398"/>
      <c r="N140" s="417"/>
      <c r="O140" s="417"/>
      <c r="P140" s="417"/>
      <c r="Q140" s="417"/>
    </row>
    <row r="141" spans="1:48" s="153" customFormat="1" ht="60.75" thickBot="1" x14ac:dyDescent="0.3">
      <c r="A141" s="417"/>
      <c r="B141" s="494" t="s">
        <v>47</v>
      </c>
      <c r="C141" s="396">
        <f>C138*C139</f>
        <v>0</v>
      </c>
      <c r="D141" s="1181" t="s">
        <v>125</v>
      </c>
      <c r="E141" s="417"/>
      <c r="F141" s="408"/>
      <c r="G141" s="424"/>
      <c r="H141" s="424"/>
      <c r="I141" s="424"/>
      <c r="J141" s="398"/>
      <c r="K141" s="501"/>
      <c r="L141" s="397"/>
      <c r="M141" s="398"/>
      <c r="N141" s="417"/>
      <c r="O141" s="417"/>
      <c r="P141" s="417"/>
      <c r="Q141" s="417"/>
    </row>
    <row r="142" spans="1:48" s="153" customFormat="1" ht="15" customHeight="1" thickBot="1" x14ac:dyDescent="0.3">
      <c r="A142" s="417"/>
      <c r="B142" s="494" t="s">
        <v>448</v>
      </c>
      <c r="C142" s="1282">
        <v>365</v>
      </c>
      <c r="D142" s="417"/>
      <c r="E142" s="417"/>
      <c r="F142" s="1939" t="s">
        <v>193</v>
      </c>
      <c r="G142" s="1940"/>
      <c r="H142" s="1940"/>
      <c r="I142" s="1941"/>
      <c r="J142" s="1942" t="s">
        <v>153</v>
      </c>
      <c r="K142" s="1943"/>
      <c r="L142" s="397"/>
      <c r="M142" s="398"/>
      <c r="N142" s="417"/>
      <c r="O142" s="417"/>
      <c r="P142" s="417"/>
      <c r="Q142" s="417"/>
    </row>
    <row r="143" spans="1:48" s="153" customFormat="1" ht="15" x14ac:dyDescent="0.25">
      <c r="A143" s="417"/>
      <c r="B143" s="417"/>
      <c r="C143" s="417"/>
      <c r="D143" s="417"/>
      <c r="E143" s="417"/>
      <c r="F143" s="1338" t="s">
        <v>149</v>
      </c>
      <c r="G143" s="1339"/>
      <c r="H143" s="1339"/>
      <c r="I143" s="1340"/>
      <c r="J143" s="1947">
        <v>0</v>
      </c>
      <c r="K143" s="1948"/>
      <c r="L143" s="399" t="s">
        <v>370</v>
      </c>
      <c r="M143" s="398"/>
      <c r="N143" s="417"/>
      <c r="O143" s="417"/>
      <c r="P143" s="417"/>
      <c r="Q143" s="417"/>
    </row>
    <row r="144" spans="1:48" s="153" customFormat="1" ht="15" x14ac:dyDescent="0.25">
      <c r="A144" s="417"/>
      <c r="B144" s="436"/>
      <c r="C144" s="436"/>
      <c r="D144" s="398"/>
      <c r="E144" s="1183"/>
      <c r="F144" s="1351" t="s">
        <v>147</v>
      </c>
      <c r="G144" s="1352"/>
      <c r="H144" s="1352"/>
      <c r="I144" s="1353"/>
      <c r="J144" s="1925">
        <v>0</v>
      </c>
      <c r="K144" s="1926"/>
      <c r="L144" s="399" t="s">
        <v>378</v>
      </c>
      <c r="M144" s="398"/>
      <c r="N144" s="417"/>
      <c r="O144" s="417"/>
      <c r="P144" s="417"/>
      <c r="Q144" s="417"/>
    </row>
    <row r="145" spans="1:46" s="155" customFormat="1" ht="19.5" thickBot="1" x14ac:dyDescent="0.35">
      <c r="A145" s="669"/>
      <c r="B145" s="1184"/>
      <c r="C145" s="1184"/>
      <c r="D145" s="1185"/>
      <c r="E145" s="1184"/>
      <c r="F145" s="1344" t="s">
        <v>147</v>
      </c>
      <c r="G145" s="1345"/>
      <c r="H145" s="1345"/>
      <c r="I145" s="1346"/>
      <c r="J145" s="1974">
        <v>0</v>
      </c>
      <c r="K145" s="1975"/>
      <c r="L145" s="399" t="s">
        <v>378</v>
      </c>
      <c r="M145" s="400"/>
      <c r="N145" s="669"/>
      <c r="O145" s="669"/>
      <c r="P145" s="669"/>
      <c r="Q145" s="669"/>
    </row>
    <row r="146" spans="1:46" s="153" customFormat="1" ht="16.5" thickTop="1" thickBot="1" x14ac:dyDescent="0.3">
      <c r="A146" s="417"/>
      <c r="B146" s="417"/>
      <c r="C146" s="417"/>
      <c r="D146" s="417"/>
      <c r="E146" s="1183"/>
      <c r="F146" s="1934" t="s">
        <v>19</v>
      </c>
      <c r="G146" s="1935"/>
      <c r="H146" s="1935"/>
      <c r="I146" s="1936"/>
      <c r="J146" s="1937">
        <f>SUM(J143:K145)</f>
        <v>0</v>
      </c>
      <c r="K146" s="1938"/>
      <c r="L146" s="397"/>
      <c r="M146" s="398"/>
      <c r="N146" s="417"/>
      <c r="O146" s="417"/>
      <c r="P146" s="417"/>
      <c r="Q146" s="417"/>
    </row>
    <row r="147" spans="1:46" s="153" customFormat="1" ht="15.75" thickBot="1" x14ac:dyDescent="0.3">
      <c r="A147" s="417"/>
      <c r="B147" s="417"/>
      <c r="C147" s="417"/>
      <c r="D147" s="417"/>
      <c r="E147" s="1183"/>
      <c r="F147" s="413"/>
      <c r="G147" s="417"/>
      <c r="H147" s="417"/>
      <c r="I147" s="417"/>
      <c r="J147" s="398"/>
      <c r="K147" s="397"/>
      <c r="L147" s="397"/>
      <c r="M147" s="398"/>
      <c r="N147" s="417"/>
      <c r="O147" s="417"/>
      <c r="P147" s="417"/>
      <c r="Q147" s="417"/>
    </row>
    <row r="148" spans="1:46" s="153" customFormat="1" ht="18" thickBot="1" x14ac:dyDescent="0.3">
      <c r="A148" s="417"/>
      <c r="B148" s="417"/>
      <c r="C148" s="417"/>
      <c r="D148" s="417"/>
      <c r="E148" s="1183"/>
      <c r="F148" s="1939" t="s">
        <v>191</v>
      </c>
      <c r="G148" s="1940"/>
      <c r="H148" s="1940"/>
      <c r="I148" s="1941"/>
      <c r="J148" s="1942" t="s">
        <v>153</v>
      </c>
      <c r="K148" s="1943"/>
      <c r="L148" s="401"/>
      <c r="M148" s="398"/>
      <c r="N148" s="417"/>
      <c r="O148" s="417"/>
      <c r="P148" s="417"/>
      <c r="Q148" s="417"/>
    </row>
    <row r="149" spans="1:46" s="83" customFormat="1" ht="15" x14ac:dyDescent="0.25">
      <c r="A149" s="402"/>
      <c r="B149" s="402"/>
      <c r="C149" s="402"/>
      <c r="D149" s="402"/>
      <c r="E149" s="1186"/>
      <c r="F149" s="1338" t="s">
        <v>197</v>
      </c>
      <c r="G149" s="1339"/>
      <c r="H149" s="1339"/>
      <c r="I149" s="1340"/>
      <c r="J149" s="1947">
        <v>0</v>
      </c>
      <c r="K149" s="1948"/>
      <c r="L149" s="399" t="s">
        <v>379</v>
      </c>
      <c r="M149" s="397"/>
      <c r="N149" s="402"/>
      <c r="O149" s="402"/>
      <c r="P149" s="402"/>
      <c r="Q149" s="402"/>
    </row>
    <row r="150" spans="1:46" s="83" customFormat="1" ht="15" x14ac:dyDescent="0.25">
      <c r="A150" s="402"/>
      <c r="B150" s="402"/>
      <c r="C150" s="402"/>
      <c r="D150" s="402"/>
      <c r="E150" s="1186"/>
      <c r="F150" s="1341" t="s">
        <v>191</v>
      </c>
      <c r="G150" s="1342"/>
      <c r="H150" s="1342"/>
      <c r="I150" s="1343"/>
      <c r="J150" s="1925">
        <v>0</v>
      </c>
      <c r="K150" s="1926"/>
      <c r="L150" s="399" t="s">
        <v>380</v>
      </c>
      <c r="M150" s="397"/>
      <c r="N150" s="402"/>
      <c r="O150" s="402"/>
      <c r="P150" s="402"/>
      <c r="Q150" s="402"/>
    </row>
    <row r="151" spans="1:46" s="83" customFormat="1" ht="15" x14ac:dyDescent="0.25">
      <c r="A151" s="402"/>
      <c r="B151" s="402"/>
      <c r="C151" s="402"/>
      <c r="D151" s="402"/>
      <c r="E151" s="1186"/>
      <c r="F151" s="1341" t="s">
        <v>194</v>
      </c>
      <c r="G151" s="1342"/>
      <c r="H151" s="1342"/>
      <c r="I151" s="1343"/>
      <c r="J151" s="1925">
        <v>0</v>
      </c>
      <c r="K151" s="1926"/>
      <c r="L151" s="399" t="s">
        <v>381</v>
      </c>
      <c r="M151" s="397"/>
      <c r="N151" s="402"/>
      <c r="O151" s="402"/>
      <c r="P151" s="402"/>
      <c r="Q151" s="402"/>
    </row>
    <row r="152" spans="1:46" s="83" customFormat="1" ht="15.75" thickBot="1" x14ac:dyDescent="0.3">
      <c r="A152" s="402"/>
      <c r="B152" s="402"/>
      <c r="C152" s="402"/>
      <c r="D152" s="402"/>
      <c r="E152" s="1186"/>
      <c r="F152" s="1344" t="s">
        <v>147</v>
      </c>
      <c r="G152" s="1345"/>
      <c r="H152" s="1345"/>
      <c r="I152" s="1346"/>
      <c r="J152" s="1932">
        <v>0</v>
      </c>
      <c r="K152" s="1933"/>
      <c r="L152" s="399" t="s">
        <v>370</v>
      </c>
      <c r="M152" s="397"/>
      <c r="N152" s="402"/>
      <c r="O152" s="402"/>
      <c r="P152" s="402"/>
      <c r="Q152" s="402"/>
    </row>
    <row r="153" spans="1:46" s="83" customFormat="1" ht="16.5" thickTop="1" thickBot="1" x14ac:dyDescent="0.3">
      <c r="A153" s="402"/>
      <c r="B153" s="402"/>
      <c r="C153" s="402"/>
      <c r="D153" s="402"/>
      <c r="E153" s="1186"/>
      <c r="F153" s="1918" t="s">
        <v>19</v>
      </c>
      <c r="G153" s="1919"/>
      <c r="H153" s="1919"/>
      <c r="I153" s="1919"/>
      <c r="J153" s="1920">
        <f>SUM(J149:K152)</f>
        <v>0</v>
      </c>
      <c r="K153" s="1921"/>
      <c r="L153" s="401"/>
      <c r="M153" s="397"/>
      <c r="N153" s="402"/>
      <c r="O153" s="402"/>
      <c r="P153" s="402"/>
      <c r="Q153" s="402"/>
    </row>
    <row r="154" spans="1:46" s="55" customFormat="1" ht="15" x14ac:dyDescent="0.25">
      <c r="A154" s="402"/>
      <c r="B154" s="402"/>
      <c r="C154" s="402"/>
      <c r="D154" s="402"/>
      <c r="E154" s="1186"/>
      <c r="F154" s="397"/>
      <c r="G154" s="402"/>
      <c r="H154" s="397"/>
      <c r="I154" s="397"/>
      <c r="J154" s="397"/>
      <c r="K154" s="397"/>
      <c r="L154" s="397"/>
      <c r="M154" s="402"/>
      <c r="N154" s="402"/>
      <c r="O154" s="402"/>
      <c r="P154" s="402"/>
      <c r="Q154" s="402"/>
      <c r="AC154" s="83"/>
      <c r="AD154" s="83"/>
      <c r="AG154" s="83"/>
      <c r="AH154" s="83"/>
      <c r="AK154" s="83"/>
      <c r="AL154" s="83"/>
      <c r="AO154" s="83"/>
      <c r="AP154" s="83"/>
      <c r="AS154" s="83"/>
      <c r="AT154" s="83"/>
    </row>
    <row r="155" spans="1:46" s="1446" customFormat="1" ht="23.25" x14ac:dyDescent="0.35">
      <c r="A155" s="1439"/>
      <c r="B155" s="1440" t="str">
        <f>CONCATENATE("SITE 3: ",C37," -- ",D37)</f>
        <v xml:space="preserve">SITE 3:  -- </v>
      </c>
      <c r="C155" s="1441"/>
      <c r="D155" s="1442"/>
      <c r="E155" s="1441"/>
      <c r="F155" s="1443"/>
      <c r="G155" s="1444"/>
      <c r="H155" s="1445"/>
      <c r="I155" s="1445"/>
      <c r="J155" s="1445"/>
      <c r="K155" s="1445"/>
      <c r="L155" s="1445"/>
      <c r="M155" s="1439"/>
      <c r="N155" s="1439"/>
      <c r="O155" s="1439"/>
      <c r="P155" s="1439"/>
      <c r="Q155" s="1439"/>
    </row>
    <row r="156" spans="1:46" s="40" customFormat="1" ht="16.5" thickBot="1" x14ac:dyDescent="0.3">
      <c r="A156" s="414"/>
      <c r="B156" s="1161" t="s">
        <v>87</v>
      </c>
      <c r="C156" s="1161"/>
      <c r="D156" s="1162"/>
      <c r="E156" s="1163"/>
      <c r="F156" s="1164"/>
      <c r="G156" s="1165"/>
      <c r="H156" s="1164"/>
      <c r="I156" s="1164"/>
      <c r="J156" s="1164"/>
      <c r="K156" s="1164"/>
      <c r="L156" s="1164"/>
      <c r="M156" s="1164"/>
      <c r="N156" s="414"/>
      <c r="O156" s="414"/>
      <c r="P156" s="414"/>
      <c r="Q156" s="414"/>
    </row>
    <row r="157" spans="1:46" s="17" customFormat="1" ht="15" customHeight="1" thickBot="1" x14ac:dyDescent="0.25">
      <c r="A157" s="1153"/>
      <c r="B157" s="942"/>
      <c r="C157" s="942"/>
      <c r="D157" s="942"/>
      <c r="E157" s="942"/>
      <c r="F157" s="942"/>
      <c r="G157" s="942"/>
      <c r="H157" s="942"/>
      <c r="I157" s="942"/>
      <c r="J157" s="942"/>
      <c r="K157" s="942"/>
      <c r="L157" s="942"/>
      <c r="M157" s="1153"/>
      <c r="N157" s="1153"/>
      <c r="O157" s="1153"/>
      <c r="P157" s="1153"/>
      <c r="Q157" s="1153"/>
      <c r="V157" s="171"/>
      <c r="W157" s="1915" t="s">
        <v>76</v>
      </c>
      <c r="X157" s="1916"/>
      <c r="Y157" s="1916"/>
      <c r="Z157" s="1917"/>
      <c r="AA157" s="1915" t="s">
        <v>83</v>
      </c>
      <c r="AB157" s="1916"/>
      <c r="AC157" s="1916"/>
      <c r="AD157" s="1917"/>
      <c r="AE157" s="1915" t="s">
        <v>152</v>
      </c>
      <c r="AF157" s="1916"/>
      <c r="AG157" s="1916"/>
      <c r="AH157" s="1917"/>
      <c r="AI157" s="1915" t="s">
        <v>463</v>
      </c>
      <c r="AJ157" s="1916"/>
      <c r="AK157" s="1916"/>
      <c r="AL157" s="1917"/>
      <c r="AM157" s="1915" t="s">
        <v>80</v>
      </c>
      <c r="AN157" s="1916"/>
      <c r="AO157" s="1916"/>
      <c r="AP157" s="1917"/>
      <c r="AQ157" s="1915" t="s">
        <v>464</v>
      </c>
      <c r="AR157" s="1916"/>
      <c r="AS157" s="1916"/>
      <c r="AT157" s="1917"/>
    </row>
    <row r="158" spans="1:46" s="42" customFormat="1" ht="15.75" customHeight="1" x14ac:dyDescent="0.25">
      <c r="A158" s="405"/>
      <c r="B158" s="1960" t="s">
        <v>435</v>
      </c>
      <c r="C158" s="1961"/>
      <c r="D158" s="1962"/>
      <c r="E158" s="1966" t="s">
        <v>424</v>
      </c>
      <c r="F158" s="1966" t="s">
        <v>436</v>
      </c>
      <c r="G158" s="1961"/>
      <c r="H158" s="1961"/>
      <c r="I158" s="1961"/>
      <c r="J158" s="1961"/>
      <c r="K158" s="1961"/>
      <c r="L158" s="1961"/>
      <c r="M158" s="1968"/>
      <c r="N158" s="1170"/>
      <c r="O158" s="1170"/>
      <c r="P158" s="1170"/>
      <c r="Q158" s="1170"/>
      <c r="R158" s="45"/>
      <c r="S158" s="45"/>
      <c r="T158" s="45"/>
      <c r="U158" s="45"/>
      <c r="V158" s="172" t="s">
        <v>57</v>
      </c>
      <c r="W158" s="163">
        <f>'2. Indoor Water Demand'!$C$20</f>
        <v>2</v>
      </c>
      <c r="X158" s="161" t="str">
        <f>'2. Indoor Water Demand'!$D$20</f>
        <v>gpm</v>
      </c>
      <c r="Y158" s="162"/>
      <c r="Z158" s="164"/>
      <c r="AA158" s="163">
        <f>'2. Indoor Water Demand'!$C$21</f>
        <v>1.5</v>
      </c>
      <c r="AB158" s="161" t="str">
        <f>'2. Indoor Water Demand'!$D$21</f>
        <v>gpm</v>
      </c>
      <c r="AC158" s="162"/>
      <c r="AD158" s="164"/>
      <c r="AE158" s="163">
        <f>'2. Indoor Water Demand'!$C$22</f>
        <v>0.5</v>
      </c>
      <c r="AF158" s="161" t="str">
        <f>'2. Indoor Water Demand'!$D$22</f>
        <v>gpf</v>
      </c>
      <c r="AG158" s="162"/>
      <c r="AH158" s="164"/>
      <c r="AI158" s="163">
        <f>'2. Indoor Water Demand'!$C$23</f>
        <v>1.28</v>
      </c>
      <c r="AJ158" s="161" t="str">
        <f>'2. Indoor Water Demand'!$D$23</f>
        <v>gpf</v>
      </c>
      <c r="AK158" s="162"/>
      <c r="AL158" s="164"/>
      <c r="AM158" s="163">
        <f>'2. Indoor Water Demand'!$C$24</f>
        <v>2.2000000000000002</v>
      </c>
      <c r="AN158" s="161" t="str">
        <f>'2. Indoor Water Demand'!$D$24</f>
        <v>gpm</v>
      </c>
      <c r="AO158" s="162"/>
      <c r="AP158" s="164"/>
      <c r="AQ158" s="163">
        <f>'2. Indoor Water Demand'!$C$25</f>
        <v>82.51</v>
      </c>
      <c r="AR158" s="161" t="str">
        <f>'2. Indoor Water Demand'!$D$25</f>
        <v>gal/emp/day</v>
      </c>
      <c r="AS158" s="162"/>
      <c r="AT158" s="164"/>
    </row>
    <row r="159" spans="1:46" s="42" customFormat="1" ht="15.75" customHeight="1" x14ac:dyDescent="0.25">
      <c r="A159" s="405"/>
      <c r="B159" s="1963"/>
      <c r="C159" s="1964"/>
      <c r="D159" s="1965"/>
      <c r="E159" s="1967"/>
      <c r="F159" s="1967"/>
      <c r="G159" s="1964"/>
      <c r="H159" s="1964"/>
      <c r="I159" s="1964"/>
      <c r="J159" s="1964"/>
      <c r="K159" s="1964"/>
      <c r="L159" s="1964"/>
      <c r="M159" s="1969"/>
      <c r="N159" s="1170"/>
      <c r="O159" s="1170"/>
      <c r="P159" s="1170"/>
      <c r="Q159" s="1170"/>
      <c r="R159" s="45"/>
      <c r="S159" s="45"/>
      <c r="T159" s="45"/>
      <c r="U159" s="45"/>
      <c r="V159" s="172" t="s">
        <v>411</v>
      </c>
      <c r="W159" s="165">
        <f>'2. Indoor Water Demand'!$E$20</f>
        <v>5</v>
      </c>
      <c r="X159" s="161" t="str">
        <f>'2. Indoor Water Demand'!$F$20</f>
        <v>min</v>
      </c>
      <c r="Y159" s="162"/>
      <c r="Z159" s="164"/>
      <c r="AA159" s="165">
        <f>'2. Indoor Water Demand'!$E$21</f>
        <v>0.5</v>
      </c>
      <c r="AB159" s="161" t="str">
        <f>'2. Indoor Water Demand'!$F$21</f>
        <v>min</v>
      </c>
      <c r="AC159" s="162"/>
      <c r="AD159" s="164"/>
      <c r="AE159" s="165">
        <f>'2. Indoor Water Demand'!$E$22</f>
        <v>1</v>
      </c>
      <c r="AF159" s="161" t="str">
        <f>'2. Indoor Water Demand'!$F$22</f>
        <v>flush</v>
      </c>
      <c r="AG159" s="162"/>
      <c r="AH159" s="164"/>
      <c r="AI159" s="165">
        <f>'2. Indoor Water Demand'!$E$23</f>
        <v>1</v>
      </c>
      <c r="AJ159" s="161" t="str">
        <f>'2. Indoor Water Demand'!$F$23</f>
        <v>flush</v>
      </c>
      <c r="AK159" s="162"/>
      <c r="AL159" s="164"/>
      <c r="AM159" s="165">
        <f>'2. Indoor Water Demand'!$E$24</f>
        <v>0.25</v>
      </c>
      <c r="AN159" s="161" t="str">
        <f>'2. Indoor Water Demand'!$F$24</f>
        <v>min</v>
      </c>
      <c r="AO159" s="162"/>
      <c r="AP159" s="164"/>
      <c r="AQ159" s="165">
        <f>'2. Indoor Water Demand'!$E$25</f>
        <v>1</v>
      </c>
      <c r="AR159" s="161" t="str">
        <f>'2. Indoor Water Demand'!$F$25</f>
        <v>-</v>
      </c>
      <c r="AS159" s="162"/>
      <c r="AT159" s="164"/>
    </row>
    <row r="160" spans="1:46" s="42" customFormat="1" ht="15" x14ac:dyDescent="0.25">
      <c r="A160" s="405"/>
      <c r="B160" s="1405" t="s">
        <v>11</v>
      </c>
      <c r="C160" s="1970" t="s">
        <v>12</v>
      </c>
      <c r="D160" s="1971"/>
      <c r="E160" s="1406" t="s">
        <v>13</v>
      </c>
      <c r="F160" s="1406" t="s">
        <v>14</v>
      </c>
      <c r="G160" s="1406"/>
      <c r="H160" s="1406" t="s">
        <v>15</v>
      </c>
      <c r="I160" s="1406"/>
      <c r="J160" s="1406" t="s">
        <v>16</v>
      </c>
      <c r="K160" s="1416"/>
      <c r="L160" s="1406" t="s">
        <v>17</v>
      </c>
      <c r="M160" s="1411" t="s">
        <v>18</v>
      </c>
      <c r="N160" s="1170"/>
      <c r="O160" s="1170"/>
      <c r="P160" s="1170"/>
      <c r="Q160" s="1170"/>
      <c r="R160" s="45"/>
      <c r="S160" s="45"/>
      <c r="T160" s="45"/>
      <c r="U160" s="45"/>
      <c r="V160" s="172" t="s">
        <v>461</v>
      </c>
      <c r="W160" s="165">
        <f>'2. Indoor Water Demand'!$G$20</f>
        <v>0.1</v>
      </c>
      <c r="X160" s="161"/>
      <c r="Y160" s="162"/>
      <c r="Z160" s="164"/>
      <c r="AA160" s="165">
        <f>'2. Indoor Water Demand'!$G$21</f>
        <v>3</v>
      </c>
      <c r="AB160" s="161"/>
      <c r="AC160" s="162"/>
      <c r="AD160" s="164"/>
      <c r="AE160" s="165">
        <f>'2. Indoor Water Demand'!$G$22</f>
        <v>2</v>
      </c>
      <c r="AF160" s="161"/>
      <c r="AG160" s="162"/>
      <c r="AH160" s="164"/>
      <c r="AI160" s="165">
        <f>'2. Indoor Water Demand'!$G$23</f>
        <v>3</v>
      </c>
      <c r="AJ160" s="161"/>
      <c r="AK160" s="162"/>
      <c r="AL160" s="164"/>
      <c r="AM160" s="165">
        <f>'2. Indoor Water Demand'!$G$24</f>
        <v>1</v>
      </c>
      <c r="AN160" s="161"/>
      <c r="AO160" s="162"/>
      <c r="AP160" s="164"/>
      <c r="AQ160" s="165">
        <f>'2. Indoor Water Demand'!$G$25</f>
        <v>1</v>
      </c>
      <c r="AR160" s="161"/>
      <c r="AS160" s="162"/>
      <c r="AT160" s="164"/>
    </row>
    <row r="161" spans="1:48" s="25" customFormat="1" ht="45" customHeight="1" thickBot="1" x14ac:dyDescent="0.3">
      <c r="A161" s="1171"/>
      <c r="B161" s="1407" t="s">
        <v>48</v>
      </c>
      <c r="C161" s="1972" t="s">
        <v>49</v>
      </c>
      <c r="D161" s="1973"/>
      <c r="E161" s="1408" t="s">
        <v>422</v>
      </c>
      <c r="F161" s="1408" t="s">
        <v>154</v>
      </c>
      <c r="G161" s="1409"/>
      <c r="H161" s="1408" t="s">
        <v>156</v>
      </c>
      <c r="I161" s="1410"/>
      <c r="J161" s="1408" t="s">
        <v>156</v>
      </c>
      <c r="K161" s="1417"/>
      <c r="L161" s="1408" t="s">
        <v>50</v>
      </c>
      <c r="M161" s="1412" t="s">
        <v>90</v>
      </c>
      <c r="N161" s="1172"/>
      <c r="O161" s="1172"/>
      <c r="P161" s="1172"/>
      <c r="Q161" s="1172"/>
      <c r="R161" s="46"/>
      <c r="S161" s="46"/>
      <c r="T161" s="46"/>
      <c r="U161" s="46"/>
      <c r="V161" s="187" t="s">
        <v>462</v>
      </c>
      <c r="W161" s="188">
        <f>'2. Indoor Water Demand'!$H$20</f>
        <v>0</v>
      </c>
      <c r="X161" s="189"/>
      <c r="Y161" s="190"/>
      <c r="Z161" s="191"/>
      <c r="AA161" s="188">
        <f>'2. Indoor Water Demand'!$H$21</f>
        <v>0.5</v>
      </c>
      <c r="AC161" s="190"/>
      <c r="AD161" s="191"/>
      <c r="AE161" s="188">
        <f>'2. Indoor Water Demand'!$H$22</f>
        <v>0.4</v>
      </c>
      <c r="AG161" s="190"/>
      <c r="AH161" s="191"/>
      <c r="AI161" s="188">
        <f>'2. Indoor Water Demand'!$H$23</f>
        <v>0.5</v>
      </c>
      <c r="AK161" s="190"/>
      <c r="AL161" s="191"/>
      <c r="AM161" s="188">
        <f>'2. Indoor Water Demand'!$H$24</f>
        <v>0</v>
      </c>
      <c r="AO161" s="190"/>
      <c r="AP161" s="191"/>
      <c r="AQ161" s="188">
        <f>'2. Indoor Water Demand'!$H$25</f>
        <v>0</v>
      </c>
      <c r="AS161" s="190"/>
      <c r="AT161" s="191"/>
    </row>
    <row r="162" spans="1:48" s="23" customFormat="1" ht="30" customHeight="1" thickBot="1" x14ac:dyDescent="0.25">
      <c r="A162" s="1173"/>
      <c r="B162" s="1413" t="s">
        <v>48</v>
      </c>
      <c r="C162" s="1957" t="s">
        <v>51</v>
      </c>
      <c r="D162" s="1958"/>
      <c r="E162" s="1414" t="s">
        <v>423</v>
      </c>
      <c r="F162" s="1414" t="s">
        <v>155</v>
      </c>
      <c r="G162" s="1414"/>
      <c r="H162" s="1415" t="s">
        <v>107</v>
      </c>
      <c r="I162" s="1415"/>
      <c r="J162" s="1415" t="s">
        <v>108</v>
      </c>
      <c r="K162" s="1418"/>
      <c r="L162" s="1957" t="s">
        <v>122</v>
      </c>
      <c r="M162" s="1959"/>
      <c r="N162" s="1174"/>
      <c r="O162" s="1174"/>
      <c r="P162" s="1174"/>
      <c r="Q162" s="1174"/>
      <c r="R162" s="47"/>
      <c r="S162" s="47"/>
      <c r="T162" s="47"/>
      <c r="U162" s="47"/>
      <c r="V162" s="1432"/>
      <c r="W162" s="1433" t="s">
        <v>465</v>
      </c>
      <c r="X162" s="1434" t="s">
        <v>466</v>
      </c>
      <c r="Y162" s="1435" t="s">
        <v>467</v>
      </c>
      <c r="Z162" s="1436" t="s">
        <v>468</v>
      </c>
      <c r="AA162" s="1433" t="s">
        <v>465</v>
      </c>
      <c r="AB162" s="1434" t="s">
        <v>466</v>
      </c>
      <c r="AC162" s="1435" t="s">
        <v>467</v>
      </c>
      <c r="AD162" s="1436" t="s">
        <v>468</v>
      </c>
      <c r="AE162" s="1433" t="s">
        <v>465</v>
      </c>
      <c r="AF162" s="1434" t="s">
        <v>466</v>
      </c>
      <c r="AG162" s="1435" t="s">
        <v>467</v>
      </c>
      <c r="AH162" s="1436" t="s">
        <v>468</v>
      </c>
      <c r="AI162" s="1433" t="s">
        <v>465</v>
      </c>
      <c r="AJ162" s="1434" t="s">
        <v>466</v>
      </c>
      <c r="AK162" s="1435" t="s">
        <v>467</v>
      </c>
      <c r="AL162" s="1436" t="s">
        <v>468</v>
      </c>
      <c r="AM162" s="1433" t="s">
        <v>465</v>
      </c>
      <c r="AN162" s="1434" t="s">
        <v>466</v>
      </c>
      <c r="AO162" s="1435" t="s">
        <v>467</v>
      </c>
      <c r="AP162" s="1436" t="s">
        <v>468</v>
      </c>
      <c r="AQ162" s="1433" t="s">
        <v>465</v>
      </c>
      <c r="AR162" s="1434" t="s">
        <v>466</v>
      </c>
      <c r="AS162" s="1435" t="s">
        <v>467</v>
      </c>
      <c r="AT162" s="1436" t="s">
        <v>468</v>
      </c>
      <c r="AU162" s="1437" t="s">
        <v>469</v>
      </c>
      <c r="AV162" s="1438" t="s">
        <v>470</v>
      </c>
    </row>
    <row r="163" spans="1:48" s="83" customFormat="1" ht="15" x14ac:dyDescent="0.25">
      <c r="A163" s="402"/>
      <c r="B163" s="1281" t="s">
        <v>109</v>
      </c>
      <c r="C163" s="1953"/>
      <c r="D163" s="1954"/>
      <c r="E163" s="381"/>
      <c r="F163" s="381"/>
      <c r="G163" s="1421" t="s">
        <v>52</v>
      </c>
      <c r="H163" s="1207">
        <v>250</v>
      </c>
      <c r="I163" s="1422" t="s">
        <v>52</v>
      </c>
      <c r="J163" s="1209">
        <v>0</v>
      </c>
      <c r="K163" s="1419"/>
      <c r="L163" s="389">
        <f>F163/H163</f>
        <v>0</v>
      </c>
      <c r="M163" s="390">
        <v>0</v>
      </c>
      <c r="N163" s="1175"/>
      <c r="O163" s="1175"/>
      <c r="P163" s="1175"/>
      <c r="Q163" s="1175"/>
      <c r="R163" s="86"/>
      <c r="S163" s="86"/>
      <c r="T163" s="86"/>
      <c r="U163" s="86"/>
      <c r="V163" s="192" t="str">
        <f>B163</f>
        <v>General Office</v>
      </c>
      <c r="W163" s="193">
        <f>L163*0.005</f>
        <v>0</v>
      </c>
      <c r="X163" s="194">
        <f>0.005*M163</f>
        <v>0</v>
      </c>
      <c r="Y163" s="194">
        <f>(W$158*W$159*W$160*$W163)+(W$158*W$159*W$161*$X163)</f>
        <v>0</v>
      </c>
      <c r="Z163" s="195">
        <f>Y163*$E163</f>
        <v>0</v>
      </c>
      <c r="AA163" s="196">
        <f t="shared" ref="AA163:AA177" si="96">L163</f>
        <v>0</v>
      </c>
      <c r="AB163" s="197">
        <f t="shared" ref="AB163:AB177" si="97">M163</f>
        <v>0</v>
      </c>
      <c r="AC163" s="194">
        <f>(AA$158*AA$159*AA$160*$AA163)+(AA$158*AA$159*AA$161*$AB163)</f>
        <v>0</v>
      </c>
      <c r="AD163" s="195">
        <f>AC163*$E163</f>
        <v>0</v>
      </c>
      <c r="AE163" s="198">
        <f t="shared" ref="AE163:AE177" si="98">L163*0.5</f>
        <v>0</v>
      </c>
      <c r="AF163" s="199">
        <f t="shared" ref="AF163:AF177" si="99">M163*0.5</f>
        <v>0</v>
      </c>
      <c r="AG163" s="194">
        <f>(AE$158*AE$159*AE$160*$AE163)+(AE$158*AE$159*AE$161*$AF163)</f>
        <v>0</v>
      </c>
      <c r="AH163" s="195">
        <f>AG163*$E163</f>
        <v>0</v>
      </c>
      <c r="AI163" s="196">
        <f t="shared" ref="AI163:AI177" si="100">L163</f>
        <v>0</v>
      </c>
      <c r="AJ163" s="197">
        <f t="shared" ref="AJ163:AJ177" si="101">M163</f>
        <v>0</v>
      </c>
      <c r="AK163" s="194">
        <f>(AI$158*AI$159*AI$160*$AI163)+(AI$158*AI$159*AI$161*$AJ163)</f>
        <v>0</v>
      </c>
      <c r="AL163" s="195">
        <f>AK163*$E163</f>
        <v>0</v>
      </c>
      <c r="AM163" s="196">
        <f>L163</f>
        <v>0</v>
      </c>
      <c r="AN163" s="197">
        <f>M163</f>
        <v>0</v>
      </c>
      <c r="AO163" s="194">
        <f>(AM$158*AM$159*AM$160*$AM163)+(AM$158*AM$159*AM$161*$AN163)</f>
        <v>0</v>
      </c>
      <c r="AP163" s="195">
        <f>AO163*$E163</f>
        <v>0</v>
      </c>
      <c r="AQ163" s="193"/>
      <c r="AR163" s="194"/>
      <c r="AS163" s="194">
        <f>(AQ$158*AQ$159*AQ$160*$AQ163)+(AQ$158*AQ$159*AQ$161*$AR163)</f>
        <v>0</v>
      </c>
      <c r="AT163" s="195">
        <f>AS163*$E163</f>
        <v>0</v>
      </c>
      <c r="AU163" s="196">
        <f>SUM(Y163,AC163,AG163,AK163,AO163,AS163)</f>
        <v>0</v>
      </c>
      <c r="AV163" s="200">
        <f>SUM(Z163,AD163,AH163,AL163,AP163,AT163)</f>
        <v>0</v>
      </c>
    </row>
    <row r="164" spans="1:48" s="83" customFormat="1" ht="15" x14ac:dyDescent="0.25">
      <c r="A164" s="402"/>
      <c r="B164" s="1281" t="s">
        <v>110</v>
      </c>
      <c r="C164" s="1953"/>
      <c r="D164" s="1954"/>
      <c r="E164" s="387"/>
      <c r="F164" s="381"/>
      <c r="G164" s="1421" t="s">
        <v>52</v>
      </c>
      <c r="H164" s="1207">
        <v>550</v>
      </c>
      <c r="I164" s="1422" t="s">
        <v>52</v>
      </c>
      <c r="J164" s="1209">
        <v>130</v>
      </c>
      <c r="K164" s="1419"/>
      <c r="L164" s="389">
        <f t="shared" ref="L164:L173" si="102">F164/H164</f>
        <v>0</v>
      </c>
      <c r="M164" s="390">
        <f t="shared" ref="M164:M168" si="103">F164/J164</f>
        <v>0</v>
      </c>
      <c r="N164" s="1175"/>
      <c r="O164" s="1175"/>
      <c r="P164" s="1175"/>
      <c r="Q164" s="1175"/>
      <c r="R164" s="86"/>
      <c r="S164" s="86"/>
      <c r="T164" s="86"/>
      <c r="U164" s="86"/>
      <c r="V164" s="173" t="str">
        <f t="shared" ref="V164:V178" si="104">B164</f>
        <v>Retail, general</v>
      </c>
      <c r="W164" s="193">
        <f t="shared" ref="W164:W177" si="105">L164*0.005</f>
        <v>0</v>
      </c>
      <c r="X164" s="194">
        <f t="shared" ref="X164:X177" si="106">0.005*M164</f>
        <v>0</v>
      </c>
      <c r="Y164" s="194">
        <f t="shared" ref="Y164:Y177" si="107">(W$158*W$159*W$160*$W164)+(W$158*W$159*W$161*$X164)</f>
        <v>0</v>
      </c>
      <c r="Z164" s="167">
        <f t="shared" ref="Z164:Z177" si="108">Y164*$E164</f>
        <v>0</v>
      </c>
      <c r="AA164" s="168">
        <f t="shared" si="96"/>
        <v>0</v>
      </c>
      <c r="AB164" s="61">
        <f t="shared" si="97"/>
        <v>0</v>
      </c>
      <c r="AC164" s="194">
        <f t="shared" ref="AC164:AC177" si="109">(AA$158*AA$159*AA$160*$AA164)+(AA$158*AA$159*AA$161*$AB164)</f>
        <v>0</v>
      </c>
      <c r="AD164" s="195">
        <f t="shared" ref="AD164:AD177" si="110">AC164*$E164</f>
        <v>0</v>
      </c>
      <c r="AE164" s="169">
        <f t="shared" si="98"/>
        <v>0</v>
      </c>
      <c r="AF164" s="160">
        <f t="shared" si="99"/>
        <v>0</v>
      </c>
      <c r="AG164" s="194">
        <f t="shared" ref="AG164:AG177" si="111">(AE$158*AE$159*AE$160*$AE164)+(AE$158*AE$159*AE$161*$AF164)</f>
        <v>0</v>
      </c>
      <c r="AH164" s="167">
        <f t="shared" ref="AH164:AH177" si="112">AG164*$E164</f>
        <v>0</v>
      </c>
      <c r="AI164" s="168">
        <f t="shared" si="100"/>
        <v>0</v>
      </c>
      <c r="AJ164" s="61">
        <f t="shared" si="101"/>
        <v>0</v>
      </c>
      <c r="AK164" s="194">
        <f t="shared" ref="AK164:AK177" si="113">(AI$158*AI$159*AI$160*$AI164)+(AI$158*AI$159*AI$161*$AJ164)</f>
        <v>0</v>
      </c>
      <c r="AL164" s="167">
        <f t="shared" ref="AL164:AL177" si="114">AK164*$E164</f>
        <v>0</v>
      </c>
      <c r="AM164" s="166"/>
      <c r="AN164" s="66"/>
      <c r="AO164" s="194">
        <f t="shared" ref="AO164:AO177" si="115">(AM$158*AM$159*AM$160*$AM164)+(AM$158*AM$159*AM$161*$AN164)</f>
        <v>0</v>
      </c>
      <c r="AP164" s="167">
        <f t="shared" ref="AP164:AP177" si="116">AO164*$E164</f>
        <v>0</v>
      </c>
      <c r="AQ164" s="166"/>
      <c r="AR164" s="66"/>
      <c r="AS164" s="194">
        <f t="shared" ref="AS164:AS177" si="117">(AQ$158*AQ$159*AQ$160*$AQ164)+(AQ$158*AQ$159*AQ$161*$AR164)</f>
        <v>0</v>
      </c>
      <c r="AT164" s="167">
        <f t="shared" ref="AT164:AT177" si="118">AS164*$E164</f>
        <v>0</v>
      </c>
      <c r="AU164" s="168">
        <f t="shared" ref="AU164:AU177" si="119">SUM(Y164,AC164,AG164,AK164,AO164,AS164)</f>
        <v>0</v>
      </c>
      <c r="AV164" s="170">
        <f t="shared" ref="AV164:AV177" si="120">SUM(Z164,AD164,AH164,AL164,AP164,AT164)</f>
        <v>0</v>
      </c>
    </row>
    <row r="165" spans="1:48" s="83" customFormat="1" ht="15" x14ac:dyDescent="0.25">
      <c r="A165" s="402"/>
      <c r="B165" s="1281" t="s">
        <v>119</v>
      </c>
      <c r="C165" s="1953"/>
      <c r="D165" s="1954"/>
      <c r="E165" s="381"/>
      <c r="F165" s="381"/>
      <c r="G165" s="1421" t="s">
        <v>52</v>
      </c>
      <c r="H165" s="1207">
        <v>600</v>
      </c>
      <c r="I165" s="1422" t="s">
        <v>52</v>
      </c>
      <c r="J165" s="1209">
        <v>130</v>
      </c>
      <c r="K165" s="1419"/>
      <c r="L165" s="389">
        <f t="shared" si="102"/>
        <v>0</v>
      </c>
      <c r="M165" s="390">
        <f t="shared" si="103"/>
        <v>0</v>
      </c>
      <c r="N165" s="1175"/>
      <c r="O165" s="1175"/>
      <c r="P165" s="1175"/>
      <c r="Q165" s="1175"/>
      <c r="R165" s="86"/>
      <c r="S165" s="86"/>
      <c r="T165" s="86"/>
      <c r="U165" s="86"/>
      <c r="V165" s="173" t="str">
        <f t="shared" si="104"/>
        <v>Service (e.g. financial, auto)</v>
      </c>
      <c r="W165" s="193">
        <f t="shared" si="105"/>
        <v>0</v>
      </c>
      <c r="X165" s="194">
        <f t="shared" si="106"/>
        <v>0</v>
      </c>
      <c r="Y165" s="194">
        <f t="shared" si="107"/>
        <v>0</v>
      </c>
      <c r="Z165" s="167">
        <f t="shared" si="108"/>
        <v>0</v>
      </c>
      <c r="AA165" s="168">
        <f t="shared" si="96"/>
        <v>0</v>
      </c>
      <c r="AB165" s="61">
        <f t="shared" si="97"/>
        <v>0</v>
      </c>
      <c r="AC165" s="194">
        <f t="shared" si="109"/>
        <v>0</v>
      </c>
      <c r="AD165" s="195">
        <f t="shared" si="110"/>
        <v>0</v>
      </c>
      <c r="AE165" s="169">
        <f t="shared" si="98"/>
        <v>0</v>
      </c>
      <c r="AF165" s="160">
        <f t="shared" si="99"/>
        <v>0</v>
      </c>
      <c r="AG165" s="194">
        <f t="shared" si="111"/>
        <v>0</v>
      </c>
      <c r="AH165" s="167">
        <f t="shared" si="112"/>
        <v>0</v>
      </c>
      <c r="AI165" s="168">
        <f t="shared" si="100"/>
        <v>0</v>
      </c>
      <c r="AJ165" s="61">
        <f t="shared" si="101"/>
        <v>0</v>
      </c>
      <c r="AK165" s="194">
        <f t="shared" si="113"/>
        <v>0</v>
      </c>
      <c r="AL165" s="167">
        <f t="shared" si="114"/>
        <v>0</v>
      </c>
      <c r="AM165" s="166"/>
      <c r="AN165" s="66"/>
      <c r="AO165" s="194">
        <f t="shared" si="115"/>
        <v>0</v>
      </c>
      <c r="AP165" s="167">
        <f t="shared" si="116"/>
        <v>0</v>
      </c>
      <c r="AQ165" s="166"/>
      <c r="AR165" s="66"/>
      <c r="AS165" s="194">
        <f t="shared" si="117"/>
        <v>0</v>
      </c>
      <c r="AT165" s="167">
        <f t="shared" si="118"/>
        <v>0</v>
      </c>
      <c r="AU165" s="168">
        <f t="shared" si="119"/>
        <v>0</v>
      </c>
      <c r="AV165" s="170">
        <f t="shared" si="120"/>
        <v>0</v>
      </c>
    </row>
    <row r="166" spans="1:48" s="83" customFormat="1" ht="15" x14ac:dyDescent="0.25">
      <c r="A166" s="402"/>
      <c r="B166" s="1281" t="s">
        <v>53</v>
      </c>
      <c r="C166" s="1953"/>
      <c r="D166" s="1954"/>
      <c r="E166" s="381"/>
      <c r="F166" s="381"/>
      <c r="G166" s="1421" t="s">
        <v>52</v>
      </c>
      <c r="H166" s="1207">
        <v>435</v>
      </c>
      <c r="I166" s="1422" t="s">
        <v>52</v>
      </c>
      <c r="J166" s="1209">
        <v>95</v>
      </c>
      <c r="K166" s="1419"/>
      <c r="L166" s="389">
        <f t="shared" si="102"/>
        <v>0</v>
      </c>
      <c r="M166" s="390">
        <f t="shared" si="103"/>
        <v>0</v>
      </c>
      <c r="N166" s="1175"/>
      <c r="O166" s="1175"/>
      <c r="P166" s="1175"/>
      <c r="Q166" s="1175"/>
      <c r="R166" s="86"/>
      <c r="S166" s="86"/>
      <c r="T166" s="86"/>
      <c r="U166" s="86"/>
      <c r="V166" s="173" t="str">
        <f t="shared" si="104"/>
        <v>Restaurant</v>
      </c>
      <c r="W166" s="193">
        <f t="shared" si="105"/>
        <v>0</v>
      </c>
      <c r="X166" s="194">
        <f t="shared" si="106"/>
        <v>0</v>
      </c>
      <c r="Y166" s="194">
        <f t="shared" si="107"/>
        <v>0</v>
      </c>
      <c r="Z166" s="167">
        <f t="shared" si="108"/>
        <v>0</v>
      </c>
      <c r="AA166" s="168">
        <f t="shared" si="96"/>
        <v>0</v>
      </c>
      <c r="AB166" s="61">
        <f t="shared" si="97"/>
        <v>0</v>
      </c>
      <c r="AC166" s="194">
        <f t="shared" si="109"/>
        <v>0</v>
      </c>
      <c r="AD166" s="195">
        <f t="shared" si="110"/>
        <v>0</v>
      </c>
      <c r="AE166" s="169">
        <f t="shared" si="98"/>
        <v>0</v>
      </c>
      <c r="AF166" s="160">
        <f t="shared" si="99"/>
        <v>0</v>
      </c>
      <c r="AG166" s="194">
        <f t="shared" si="111"/>
        <v>0</v>
      </c>
      <c r="AH166" s="167">
        <f t="shared" si="112"/>
        <v>0</v>
      </c>
      <c r="AI166" s="168">
        <f t="shared" si="100"/>
        <v>0</v>
      </c>
      <c r="AJ166" s="61">
        <f t="shared" si="101"/>
        <v>0</v>
      </c>
      <c r="AK166" s="194">
        <f t="shared" si="113"/>
        <v>0</v>
      </c>
      <c r="AL166" s="167">
        <f t="shared" si="114"/>
        <v>0</v>
      </c>
      <c r="AM166" s="166"/>
      <c r="AN166" s="66"/>
      <c r="AO166" s="194">
        <f t="shared" si="115"/>
        <v>0</v>
      </c>
      <c r="AP166" s="167">
        <f t="shared" si="116"/>
        <v>0</v>
      </c>
      <c r="AQ166" s="168">
        <f>L166</f>
        <v>0</v>
      </c>
      <c r="AR166" s="61">
        <f>M166</f>
        <v>0</v>
      </c>
      <c r="AS166" s="194">
        <f t="shared" si="117"/>
        <v>0</v>
      </c>
      <c r="AT166" s="167">
        <f t="shared" si="118"/>
        <v>0</v>
      </c>
      <c r="AU166" s="168">
        <f t="shared" si="119"/>
        <v>0</v>
      </c>
      <c r="AV166" s="170">
        <f t="shared" si="120"/>
        <v>0</v>
      </c>
    </row>
    <row r="167" spans="1:48" s="83" customFormat="1" ht="15" x14ac:dyDescent="0.25">
      <c r="A167" s="402"/>
      <c r="B167" s="1281" t="s">
        <v>111</v>
      </c>
      <c r="C167" s="1953"/>
      <c r="D167" s="1954"/>
      <c r="E167" s="381"/>
      <c r="F167" s="381"/>
      <c r="G167" s="1421" t="s">
        <v>52</v>
      </c>
      <c r="H167" s="1207">
        <v>550</v>
      </c>
      <c r="I167" s="1422" t="s">
        <v>52</v>
      </c>
      <c r="J167" s="1209">
        <v>115</v>
      </c>
      <c r="K167" s="1419"/>
      <c r="L167" s="389">
        <f t="shared" si="102"/>
        <v>0</v>
      </c>
      <c r="M167" s="390">
        <f t="shared" si="103"/>
        <v>0</v>
      </c>
      <c r="N167" s="1175"/>
      <c r="O167" s="1175"/>
      <c r="P167" s="1175"/>
      <c r="Q167" s="1175"/>
      <c r="R167" s="86"/>
      <c r="S167" s="86"/>
      <c r="T167" s="86"/>
      <c r="U167" s="86"/>
      <c r="V167" s="173" t="str">
        <f t="shared" si="104"/>
        <v>Grocery store</v>
      </c>
      <c r="W167" s="193">
        <f t="shared" si="105"/>
        <v>0</v>
      </c>
      <c r="X167" s="194">
        <f t="shared" si="106"/>
        <v>0</v>
      </c>
      <c r="Y167" s="194">
        <f t="shared" si="107"/>
        <v>0</v>
      </c>
      <c r="Z167" s="167">
        <f t="shared" si="108"/>
        <v>0</v>
      </c>
      <c r="AA167" s="168">
        <f t="shared" si="96"/>
        <v>0</v>
      </c>
      <c r="AB167" s="61">
        <f t="shared" si="97"/>
        <v>0</v>
      </c>
      <c r="AC167" s="194">
        <f t="shared" si="109"/>
        <v>0</v>
      </c>
      <c r="AD167" s="195">
        <f t="shared" si="110"/>
        <v>0</v>
      </c>
      <c r="AE167" s="169">
        <f t="shared" si="98"/>
        <v>0</v>
      </c>
      <c r="AF167" s="160">
        <f t="shared" si="99"/>
        <v>0</v>
      </c>
      <c r="AG167" s="194">
        <f t="shared" si="111"/>
        <v>0</v>
      </c>
      <c r="AH167" s="167">
        <f t="shared" si="112"/>
        <v>0</v>
      </c>
      <c r="AI167" s="168">
        <f t="shared" si="100"/>
        <v>0</v>
      </c>
      <c r="AJ167" s="61">
        <f t="shared" si="101"/>
        <v>0</v>
      </c>
      <c r="AK167" s="194">
        <f t="shared" si="113"/>
        <v>0</v>
      </c>
      <c r="AL167" s="167">
        <f t="shared" si="114"/>
        <v>0</v>
      </c>
      <c r="AM167" s="168">
        <f t="shared" ref="AM167:AN169" si="121">L167</f>
        <v>0</v>
      </c>
      <c r="AN167" s="61">
        <f t="shared" si="121"/>
        <v>0</v>
      </c>
      <c r="AO167" s="194">
        <f t="shared" si="115"/>
        <v>0</v>
      </c>
      <c r="AP167" s="167">
        <f t="shared" si="116"/>
        <v>0</v>
      </c>
      <c r="AQ167" s="166"/>
      <c r="AR167" s="66"/>
      <c r="AS167" s="194">
        <f t="shared" si="117"/>
        <v>0</v>
      </c>
      <c r="AT167" s="167">
        <f t="shared" si="118"/>
        <v>0</v>
      </c>
      <c r="AU167" s="168">
        <f t="shared" si="119"/>
        <v>0</v>
      </c>
      <c r="AV167" s="170">
        <f t="shared" si="120"/>
        <v>0</v>
      </c>
    </row>
    <row r="168" spans="1:48" s="83" customFormat="1" ht="15" x14ac:dyDescent="0.25">
      <c r="A168" s="402"/>
      <c r="B168" s="1281" t="s">
        <v>112</v>
      </c>
      <c r="C168" s="1953"/>
      <c r="D168" s="1954"/>
      <c r="E168" s="381"/>
      <c r="F168" s="381"/>
      <c r="G168" s="1421" t="s">
        <v>52</v>
      </c>
      <c r="H168" s="1207">
        <v>225</v>
      </c>
      <c r="I168" s="1422" t="s">
        <v>52</v>
      </c>
      <c r="J168" s="1209">
        <v>330</v>
      </c>
      <c r="K168" s="1419"/>
      <c r="L168" s="389">
        <f t="shared" si="102"/>
        <v>0</v>
      </c>
      <c r="M168" s="390">
        <f t="shared" si="103"/>
        <v>0</v>
      </c>
      <c r="N168" s="1175"/>
      <c r="O168" s="1175"/>
      <c r="P168" s="1175"/>
      <c r="Q168" s="1175"/>
      <c r="R168" s="86"/>
      <c r="S168" s="86"/>
      <c r="T168" s="86"/>
      <c r="U168" s="86"/>
      <c r="V168" s="173" t="str">
        <f t="shared" si="104"/>
        <v>Medical office</v>
      </c>
      <c r="W168" s="193">
        <f t="shared" si="105"/>
        <v>0</v>
      </c>
      <c r="X168" s="194">
        <f t="shared" si="106"/>
        <v>0</v>
      </c>
      <c r="Y168" s="194">
        <f t="shared" si="107"/>
        <v>0</v>
      </c>
      <c r="Z168" s="167">
        <f t="shared" si="108"/>
        <v>0</v>
      </c>
      <c r="AA168" s="168">
        <f t="shared" si="96"/>
        <v>0</v>
      </c>
      <c r="AB168" s="61">
        <f t="shared" si="97"/>
        <v>0</v>
      </c>
      <c r="AC168" s="194">
        <f t="shared" si="109"/>
        <v>0</v>
      </c>
      <c r="AD168" s="195">
        <f t="shared" si="110"/>
        <v>0</v>
      </c>
      <c r="AE168" s="169">
        <f t="shared" si="98"/>
        <v>0</v>
      </c>
      <c r="AF168" s="160">
        <f t="shared" si="99"/>
        <v>0</v>
      </c>
      <c r="AG168" s="194">
        <f t="shared" si="111"/>
        <v>0</v>
      </c>
      <c r="AH168" s="167">
        <f t="shared" si="112"/>
        <v>0</v>
      </c>
      <c r="AI168" s="168">
        <f t="shared" si="100"/>
        <v>0</v>
      </c>
      <c r="AJ168" s="61">
        <f t="shared" si="101"/>
        <v>0</v>
      </c>
      <c r="AK168" s="194">
        <f t="shared" si="113"/>
        <v>0</v>
      </c>
      <c r="AL168" s="167">
        <f t="shared" si="114"/>
        <v>0</v>
      </c>
      <c r="AM168" s="168">
        <f t="shared" si="121"/>
        <v>0</v>
      </c>
      <c r="AN168" s="61">
        <f t="shared" si="121"/>
        <v>0</v>
      </c>
      <c r="AO168" s="194">
        <f t="shared" si="115"/>
        <v>0</v>
      </c>
      <c r="AP168" s="167">
        <f t="shared" si="116"/>
        <v>0</v>
      </c>
      <c r="AQ168" s="166"/>
      <c r="AR168" s="66"/>
      <c r="AS168" s="194">
        <f t="shared" si="117"/>
        <v>0</v>
      </c>
      <c r="AT168" s="167">
        <f t="shared" si="118"/>
        <v>0</v>
      </c>
      <c r="AU168" s="168">
        <f t="shared" si="119"/>
        <v>0</v>
      </c>
      <c r="AV168" s="170">
        <f t="shared" si="120"/>
        <v>0</v>
      </c>
    </row>
    <row r="169" spans="1:48" s="83" customFormat="1" ht="15" x14ac:dyDescent="0.25">
      <c r="A169" s="402"/>
      <c r="B169" s="1281" t="s">
        <v>113</v>
      </c>
      <c r="C169" s="1953"/>
      <c r="D169" s="1954"/>
      <c r="E169" s="381"/>
      <c r="F169" s="381"/>
      <c r="G169" s="1421" t="s">
        <v>52</v>
      </c>
      <c r="H169" s="1207">
        <v>400</v>
      </c>
      <c r="I169" s="1422" t="s">
        <v>52</v>
      </c>
      <c r="J169" s="1209">
        <v>0</v>
      </c>
      <c r="K169" s="1419"/>
      <c r="L169" s="389">
        <f t="shared" si="102"/>
        <v>0</v>
      </c>
      <c r="M169" s="390">
        <v>0</v>
      </c>
      <c r="N169" s="1175"/>
      <c r="O169" s="1175"/>
      <c r="P169" s="1175"/>
      <c r="Q169" s="1175"/>
      <c r="R169" s="86"/>
      <c r="S169" s="86"/>
      <c r="T169" s="86"/>
      <c r="U169" s="86"/>
      <c r="V169" s="173" t="str">
        <f t="shared" si="104"/>
        <v>R&amp;D or laboratory</v>
      </c>
      <c r="W169" s="193">
        <f t="shared" si="105"/>
        <v>0</v>
      </c>
      <c r="X169" s="194">
        <f t="shared" si="106"/>
        <v>0</v>
      </c>
      <c r="Y169" s="194">
        <f t="shared" si="107"/>
        <v>0</v>
      </c>
      <c r="Z169" s="167">
        <f t="shared" si="108"/>
        <v>0</v>
      </c>
      <c r="AA169" s="168">
        <f t="shared" si="96"/>
        <v>0</v>
      </c>
      <c r="AB169" s="61">
        <f t="shared" si="97"/>
        <v>0</v>
      </c>
      <c r="AC169" s="194">
        <f t="shared" si="109"/>
        <v>0</v>
      </c>
      <c r="AD169" s="195">
        <f t="shared" si="110"/>
        <v>0</v>
      </c>
      <c r="AE169" s="169">
        <f t="shared" si="98"/>
        <v>0</v>
      </c>
      <c r="AF169" s="160">
        <f t="shared" si="99"/>
        <v>0</v>
      </c>
      <c r="AG169" s="194">
        <f t="shared" si="111"/>
        <v>0</v>
      </c>
      <c r="AH169" s="167">
        <f t="shared" si="112"/>
        <v>0</v>
      </c>
      <c r="AI169" s="168">
        <f t="shared" si="100"/>
        <v>0</v>
      </c>
      <c r="AJ169" s="61">
        <f t="shared" si="101"/>
        <v>0</v>
      </c>
      <c r="AK169" s="194">
        <f t="shared" si="113"/>
        <v>0</v>
      </c>
      <c r="AL169" s="167">
        <f t="shared" si="114"/>
        <v>0</v>
      </c>
      <c r="AM169" s="168">
        <f t="shared" si="121"/>
        <v>0</v>
      </c>
      <c r="AN169" s="61">
        <f t="shared" si="121"/>
        <v>0</v>
      </c>
      <c r="AO169" s="194">
        <f t="shared" si="115"/>
        <v>0</v>
      </c>
      <c r="AP169" s="167">
        <f t="shared" si="116"/>
        <v>0</v>
      </c>
      <c r="AQ169" s="166"/>
      <c r="AR169" s="66"/>
      <c r="AS169" s="194">
        <f t="shared" si="117"/>
        <v>0</v>
      </c>
      <c r="AT169" s="167">
        <f t="shared" si="118"/>
        <v>0</v>
      </c>
      <c r="AU169" s="168">
        <f t="shared" si="119"/>
        <v>0</v>
      </c>
      <c r="AV169" s="170">
        <f t="shared" si="120"/>
        <v>0</v>
      </c>
    </row>
    <row r="170" spans="1:48" s="83" customFormat="1" ht="15" x14ac:dyDescent="0.25">
      <c r="A170" s="402"/>
      <c r="B170" s="1281" t="s">
        <v>114</v>
      </c>
      <c r="C170" s="1953"/>
      <c r="D170" s="1954"/>
      <c r="E170" s="381"/>
      <c r="F170" s="381"/>
      <c r="G170" s="1421" t="s">
        <v>52</v>
      </c>
      <c r="H170" s="1207">
        <v>2500</v>
      </c>
      <c r="I170" s="1422" t="s">
        <v>52</v>
      </c>
      <c r="J170" s="1209">
        <v>0</v>
      </c>
      <c r="K170" s="1419"/>
      <c r="L170" s="389">
        <f t="shared" si="102"/>
        <v>0</v>
      </c>
      <c r="M170" s="390">
        <v>0</v>
      </c>
      <c r="N170" s="1175"/>
      <c r="O170" s="1175"/>
      <c r="P170" s="1175"/>
      <c r="Q170" s="1175"/>
      <c r="R170" s="86"/>
      <c r="S170" s="86"/>
      <c r="T170" s="86"/>
      <c r="U170" s="86"/>
      <c r="V170" s="173" t="str">
        <f t="shared" si="104"/>
        <v>Warehouse, distribution</v>
      </c>
      <c r="W170" s="193">
        <f t="shared" si="105"/>
        <v>0</v>
      </c>
      <c r="X170" s="194">
        <f t="shared" si="106"/>
        <v>0</v>
      </c>
      <c r="Y170" s="194">
        <f t="shared" si="107"/>
        <v>0</v>
      </c>
      <c r="Z170" s="167">
        <f t="shared" si="108"/>
        <v>0</v>
      </c>
      <c r="AA170" s="168">
        <f t="shared" si="96"/>
        <v>0</v>
      </c>
      <c r="AB170" s="61">
        <f t="shared" si="97"/>
        <v>0</v>
      </c>
      <c r="AC170" s="194">
        <f t="shared" si="109"/>
        <v>0</v>
      </c>
      <c r="AD170" s="195">
        <f t="shared" si="110"/>
        <v>0</v>
      </c>
      <c r="AE170" s="169">
        <f t="shared" si="98"/>
        <v>0</v>
      </c>
      <c r="AF170" s="160">
        <f t="shared" si="99"/>
        <v>0</v>
      </c>
      <c r="AG170" s="194">
        <f t="shared" si="111"/>
        <v>0</v>
      </c>
      <c r="AH170" s="167">
        <f t="shared" si="112"/>
        <v>0</v>
      </c>
      <c r="AI170" s="168">
        <f t="shared" si="100"/>
        <v>0</v>
      </c>
      <c r="AJ170" s="61">
        <f t="shared" si="101"/>
        <v>0</v>
      </c>
      <c r="AK170" s="194">
        <f t="shared" si="113"/>
        <v>0</v>
      </c>
      <c r="AL170" s="167">
        <f t="shared" si="114"/>
        <v>0</v>
      </c>
      <c r="AM170" s="166"/>
      <c r="AN170" s="66"/>
      <c r="AO170" s="194">
        <f t="shared" si="115"/>
        <v>0</v>
      </c>
      <c r="AP170" s="167">
        <f t="shared" si="116"/>
        <v>0</v>
      </c>
      <c r="AQ170" s="166"/>
      <c r="AR170" s="66"/>
      <c r="AS170" s="194">
        <f t="shared" si="117"/>
        <v>0</v>
      </c>
      <c r="AT170" s="167">
        <f t="shared" si="118"/>
        <v>0</v>
      </c>
      <c r="AU170" s="168">
        <f t="shared" si="119"/>
        <v>0</v>
      </c>
      <c r="AV170" s="170">
        <f t="shared" si="120"/>
        <v>0</v>
      </c>
    </row>
    <row r="171" spans="1:48" s="83" customFormat="1" ht="15" x14ac:dyDescent="0.25">
      <c r="A171" s="402"/>
      <c r="B171" s="1281" t="s">
        <v>115</v>
      </c>
      <c r="C171" s="1953"/>
      <c r="D171" s="1954"/>
      <c r="E171" s="381"/>
      <c r="F171" s="381"/>
      <c r="G171" s="1421" t="s">
        <v>52</v>
      </c>
      <c r="H171" s="1207">
        <v>20000</v>
      </c>
      <c r="I171" s="1422" t="s">
        <v>52</v>
      </c>
      <c r="J171" s="1209">
        <v>0</v>
      </c>
      <c r="K171" s="1419"/>
      <c r="L171" s="389">
        <f t="shared" si="102"/>
        <v>0</v>
      </c>
      <c r="M171" s="390">
        <v>0</v>
      </c>
      <c r="N171" s="1175"/>
      <c r="O171" s="1175"/>
      <c r="P171" s="1175"/>
      <c r="Q171" s="1175"/>
      <c r="R171" s="86"/>
      <c r="S171" s="86"/>
      <c r="T171" s="86"/>
      <c r="U171" s="86"/>
      <c r="V171" s="173" t="str">
        <f t="shared" si="104"/>
        <v>Warehouse, storage</v>
      </c>
      <c r="W171" s="193">
        <f t="shared" si="105"/>
        <v>0</v>
      </c>
      <c r="X171" s="194">
        <f t="shared" si="106"/>
        <v>0</v>
      </c>
      <c r="Y171" s="194">
        <f t="shared" si="107"/>
        <v>0</v>
      </c>
      <c r="Z171" s="167">
        <f t="shared" si="108"/>
        <v>0</v>
      </c>
      <c r="AA171" s="168">
        <f t="shared" si="96"/>
        <v>0</v>
      </c>
      <c r="AB171" s="61">
        <f t="shared" si="97"/>
        <v>0</v>
      </c>
      <c r="AC171" s="194">
        <f t="shared" si="109"/>
        <v>0</v>
      </c>
      <c r="AD171" s="195">
        <f t="shared" si="110"/>
        <v>0</v>
      </c>
      <c r="AE171" s="169">
        <f t="shared" si="98"/>
        <v>0</v>
      </c>
      <c r="AF171" s="160">
        <f t="shared" si="99"/>
        <v>0</v>
      </c>
      <c r="AG171" s="194">
        <f t="shared" si="111"/>
        <v>0</v>
      </c>
      <c r="AH171" s="167">
        <f t="shared" si="112"/>
        <v>0</v>
      </c>
      <c r="AI171" s="168">
        <f t="shared" si="100"/>
        <v>0</v>
      </c>
      <c r="AJ171" s="61">
        <f t="shared" si="101"/>
        <v>0</v>
      </c>
      <c r="AK171" s="194">
        <f t="shared" si="113"/>
        <v>0</v>
      </c>
      <c r="AL171" s="167">
        <f t="shared" si="114"/>
        <v>0</v>
      </c>
      <c r="AM171" s="166"/>
      <c r="AN171" s="66"/>
      <c r="AO171" s="194">
        <f t="shared" si="115"/>
        <v>0</v>
      </c>
      <c r="AP171" s="167">
        <f t="shared" si="116"/>
        <v>0</v>
      </c>
      <c r="AQ171" s="166"/>
      <c r="AR171" s="66"/>
      <c r="AS171" s="194">
        <f t="shared" si="117"/>
        <v>0</v>
      </c>
      <c r="AT171" s="167">
        <f t="shared" si="118"/>
        <v>0</v>
      </c>
      <c r="AU171" s="168">
        <f t="shared" si="119"/>
        <v>0</v>
      </c>
      <c r="AV171" s="170">
        <f t="shared" si="120"/>
        <v>0</v>
      </c>
    </row>
    <row r="172" spans="1:48" s="83" customFormat="1" ht="15" x14ac:dyDescent="0.25">
      <c r="A172" s="402"/>
      <c r="B172" s="1281" t="s">
        <v>116</v>
      </c>
      <c r="C172" s="1953"/>
      <c r="D172" s="1954"/>
      <c r="E172" s="381"/>
      <c r="F172" s="381"/>
      <c r="G172" s="1421" t="s">
        <v>52</v>
      </c>
      <c r="H172" s="1207">
        <v>630</v>
      </c>
      <c r="I172" s="1422" t="s">
        <v>52</v>
      </c>
      <c r="J172" s="1209">
        <v>105</v>
      </c>
      <c r="K172" s="1419"/>
      <c r="L172" s="389">
        <f t="shared" si="102"/>
        <v>0</v>
      </c>
      <c r="M172" s="390">
        <f t="shared" ref="M172:M174" si="122">F172/J172</f>
        <v>0</v>
      </c>
      <c r="N172" s="1175"/>
      <c r="O172" s="1175"/>
      <c r="P172" s="1175"/>
      <c r="Q172" s="1175"/>
      <c r="R172" s="86"/>
      <c r="S172" s="86"/>
      <c r="T172" s="86"/>
      <c r="U172" s="86"/>
      <c r="V172" s="173" t="str">
        <f t="shared" si="104"/>
        <v>Educational, daycare</v>
      </c>
      <c r="W172" s="193">
        <f t="shared" si="105"/>
        <v>0</v>
      </c>
      <c r="X172" s="194">
        <f t="shared" si="106"/>
        <v>0</v>
      </c>
      <c r="Y172" s="194">
        <f t="shared" si="107"/>
        <v>0</v>
      </c>
      <c r="Z172" s="167">
        <f t="shared" si="108"/>
        <v>0</v>
      </c>
      <c r="AA172" s="168">
        <f t="shared" si="96"/>
        <v>0</v>
      </c>
      <c r="AB172" s="61">
        <f t="shared" si="97"/>
        <v>0</v>
      </c>
      <c r="AC172" s="194">
        <f t="shared" si="109"/>
        <v>0</v>
      </c>
      <c r="AD172" s="195">
        <f t="shared" si="110"/>
        <v>0</v>
      </c>
      <c r="AE172" s="169">
        <f t="shared" si="98"/>
        <v>0</v>
      </c>
      <c r="AF172" s="160">
        <f t="shared" si="99"/>
        <v>0</v>
      </c>
      <c r="AG172" s="194">
        <f t="shared" si="111"/>
        <v>0</v>
      </c>
      <c r="AH172" s="167">
        <f t="shared" si="112"/>
        <v>0</v>
      </c>
      <c r="AI172" s="168">
        <f t="shared" si="100"/>
        <v>0</v>
      </c>
      <c r="AJ172" s="61">
        <f t="shared" si="101"/>
        <v>0</v>
      </c>
      <c r="AK172" s="194">
        <f t="shared" si="113"/>
        <v>0</v>
      </c>
      <c r="AL172" s="167">
        <f t="shared" si="114"/>
        <v>0</v>
      </c>
      <c r="AM172" s="168">
        <f t="shared" ref="AM172:AN174" si="123">L172</f>
        <v>0</v>
      </c>
      <c r="AN172" s="61">
        <f t="shared" si="123"/>
        <v>0</v>
      </c>
      <c r="AO172" s="194">
        <f t="shared" si="115"/>
        <v>0</v>
      </c>
      <c r="AP172" s="167">
        <f t="shared" si="116"/>
        <v>0</v>
      </c>
      <c r="AQ172" s="166"/>
      <c r="AR172" s="66"/>
      <c r="AS172" s="194">
        <f t="shared" si="117"/>
        <v>0</v>
      </c>
      <c r="AT172" s="167">
        <f t="shared" si="118"/>
        <v>0</v>
      </c>
      <c r="AU172" s="168">
        <f t="shared" si="119"/>
        <v>0</v>
      </c>
      <c r="AV172" s="170">
        <f t="shared" si="120"/>
        <v>0</v>
      </c>
    </row>
    <row r="173" spans="1:48" s="83" customFormat="1" ht="15" x14ac:dyDescent="0.25">
      <c r="A173" s="402"/>
      <c r="B173" s="1281" t="s">
        <v>117</v>
      </c>
      <c r="C173" s="1953"/>
      <c r="D173" s="1954"/>
      <c r="E173" s="381"/>
      <c r="F173" s="381"/>
      <c r="G173" s="1421" t="s">
        <v>52</v>
      </c>
      <c r="H173" s="1208">
        <v>1300</v>
      </c>
      <c r="I173" s="1422" t="s">
        <v>52</v>
      </c>
      <c r="J173" s="1210">
        <v>140</v>
      </c>
      <c r="K173" s="1419"/>
      <c r="L173" s="389">
        <f t="shared" si="102"/>
        <v>0</v>
      </c>
      <c r="M173" s="390">
        <f t="shared" si="122"/>
        <v>0</v>
      </c>
      <c r="N173" s="1175"/>
      <c r="O173" s="1175"/>
      <c r="P173" s="1175"/>
      <c r="Q173" s="1175"/>
      <c r="R173" s="86"/>
      <c r="S173" s="86"/>
      <c r="T173" s="86"/>
      <c r="U173" s="86"/>
      <c r="V173" s="173" t="str">
        <f t="shared" si="104"/>
        <v>Educational, K-12</v>
      </c>
      <c r="W173" s="193">
        <f t="shared" si="105"/>
        <v>0</v>
      </c>
      <c r="X173" s="194">
        <f t="shared" si="106"/>
        <v>0</v>
      </c>
      <c r="Y173" s="194">
        <f t="shared" si="107"/>
        <v>0</v>
      </c>
      <c r="Z173" s="167">
        <f t="shared" si="108"/>
        <v>0</v>
      </c>
      <c r="AA173" s="168">
        <f t="shared" si="96"/>
        <v>0</v>
      </c>
      <c r="AB173" s="61">
        <f t="shared" si="97"/>
        <v>0</v>
      </c>
      <c r="AC173" s="194">
        <f t="shared" si="109"/>
        <v>0</v>
      </c>
      <c r="AD173" s="195">
        <f t="shared" si="110"/>
        <v>0</v>
      </c>
      <c r="AE173" s="169">
        <f t="shared" si="98"/>
        <v>0</v>
      </c>
      <c r="AF173" s="160">
        <f t="shared" si="99"/>
        <v>0</v>
      </c>
      <c r="AG173" s="194">
        <f t="shared" si="111"/>
        <v>0</v>
      </c>
      <c r="AH173" s="167">
        <f t="shared" si="112"/>
        <v>0</v>
      </c>
      <c r="AI173" s="168">
        <f t="shared" si="100"/>
        <v>0</v>
      </c>
      <c r="AJ173" s="61">
        <f t="shared" si="101"/>
        <v>0</v>
      </c>
      <c r="AK173" s="194">
        <f t="shared" si="113"/>
        <v>0</v>
      </c>
      <c r="AL173" s="167">
        <f t="shared" si="114"/>
        <v>0</v>
      </c>
      <c r="AM173" s="168">
        <f t="shared" si="123"/>
        <v>0</v>
      </c>
      <c r="AN173" s="61">
        <f t="shared" si="123"/>
        <v>0</v>
      </c>
      <c r="AO173" s="194">
        <f t="shared" si="115"/>
        <v>0</v>
      </c>
      <c r="AP173" s="167">
        <f t="shared" si="116"/>
        <v>0</v>
      </c>
      <c r="AQ173" s="166"/>
      <c r="AR173" s="66"/>
      <c r="AS173" s="194">
        <f t="shared" si="117"/>
        <v>0</v>
      </c>
      <c r="AT173" s="167">
        <f t="shared" si="118"/>
        <v>0</v>
      </c>
      <c r="AU173" s="168">
        <f t="shared" si="119"/>
        <v>0</v>
      </c>
      <c r="AV173" s="170">
        <f t="shared" si="120"/>
        <v>0</v>
      </c>
    </row>
    <row r="174" spans="1:48" s="83" customFormat="1" ht="15" x14ac:dyDescent="0.25">
      <c r="A174" s="402"/>
      <c r="B174" s="1281" t="s">
        <v>118</v>
      </c>
      <c r="C174" s="1953"/>
      <c r="D174" s="1954"/>
      <c r="E174" s="381"/>
      <c r="F174" s="381"/>
      <c r="G174" s="1421" t="s">
        <v>52</v>
      </c>
      <c r="H174" s="1208">
        <v>2100</v>
      </c>
      <c r="I174" s="1422" t="s">
        <v>52</v>
      </c>
      <c r="J174" s="1210">
        <v>150</v>
      </c>
      <c r="K174" s="1419"/>
      <c r="L174" s="389">
        <f>F174/H174</f>
        <v>0</v>
      </c>
      <c r="M174" s="390">
        <f t="shared" si="122"/>
        <v>0</v>
      </c>
      <c r="N174" s="1175"/>
      <c r="O174" s="1175"/>
      <c r="P174" s="1175"/>
      <c r="Q174" s="1175"/>
      <c r="R174" s="86"/>
      <c r="S174" s="86"/>
      <c r="T174" s="86"/>
      <c r="U174" s="86"/>
      <c r="V174" s="173" t="str">
        <f t="shared" si="104"/>
        <v>Educational, postsecondary</v>
      </c>
      <c r="W174" s="193">
        <f t="shared" si="105"/>
        <v>0</v>
      </c>
      <c r="X174" s="194">
        <f t="shared" si="106"/>
        <v>0</v>
      </c>
      <c r="Y174" s="194">
        <f t="shared" si="107"/>
        <v>0</v>
      </c>
      <c r="Z174" s="167">
        <f t="shared" si="108"/>
        <v>0</v>
      </c>
      <c r="AA174" s="168">
        <f t="shared" si="96"/>
        <v>0</v>
      </c>
      <c r="AB174" s="61">
        <f t="shared" si="97"/>
        <v>0</v>
      </c>
      <c r="AC174" s="194">
        <f t="shared" si="109"/>
        <v>0</v>
      </c>
      <c r="AD174" s="195">
        <f t="shared" si="110"/>
        <v>0</v>
      </c>
      <c r="AE174" s="169">
        <f t="shared" si="98"/>
        <v>0</v>
      </c>
      <c r="AF174" s="160">
        <f t="shared" si="99"/>
        <v>0</v>
      </c>
      <c r="AG174" s="194">
        <f t="shared" si="111"/>
        <v>0</v>
      </c>
      <c r="AH174" s="167">
        <f t="shared" si="112"/>
        <v>0</v>
      </c>
      <c r="AI174" s="168">
        <f t="shared" si="100"/>
        <v>0</v>
      </c>
      <c r="AJ174" s="61">
        <f t="shared" si="101"/>
        <v>0</v>
      </c>
      <c r="AK174" s="194">
        <f t="shared" si="113"/>
        <v>0</v>
      </c>
      <c r="AL174" s="167">
        <f t="shared" si="114"/>
        <v>0</v>
      </c>
      <c r="AM174" s="168">
        <f t="shared" si="123"/>
        <v>0</v>
      </c>
      <c r="AN174" s="61">
        <f t="shared" si="123"/>
        <v>0</v>
      </c>
      <c r="AO174" s="194">
        <f t="shared" si="115"/>
        <v>0</v>
      </c>
      <c r="AP174" s="167">
        <f t="shared" si="116"/>
        <v>0</v>
      </c>
      <c r="AQ174" s="166"/>
      <c r="AR174" s="66"/>
      <c r="AS174" s="194">
        <f t="shared" si="117"/>
        <v>0</v>
      </c>
      <c r="AT174" s="167">
        <f t="shared" si="118"/>
        <v>0</v>
      </c>
      <c r="AU174" s="168">
        <f t="shared" si="119"/>
        <v>0</v>
      </c>
      <c r="AV174" s="170">
        <f t="shared" si="120"/>
        <v>0</v>
      </c>
    </row>
    <row r="175" spans="1:48" s="83" customFormat="1" ht="15" x14ac:dyDescent="0.25">
      <c r="A175" s="402"/>
      <c r="B175" s="382" t="s">
        <v>147</v>
      </c>
      <c r="C175" s="1953"/>
      <c r="D175" s="1954"/>
      <c r="E175" s="381"/>
      <c r="F175" s="381"/>
      <c r="G175" s="1421" t="s">
        <v>52</v>
      </c>
      <c r="H175" s="383"/>
      <c r="I175" s="1422" t="s">
        <v>52</v>
      </c>
      <c r="J175" s="384"/>
      <c r="K175" s="1419"/>
      <c r="L175" s="389">
        <f>IF(H175="",0,F175/H175)</f>
        <v>0</v>
      </c>
      <c r="M175" s="390">
        <f>IF(J175="",0,F175/J175)</f>
        <v>0</v>
      </c>
      <c r="N175" s="1175"/>
      <c r="O175" s="1175"/>
      <c r="P175" s="1175"/>
      <c r="Q175" s="1175"/>
      <c r="R175" s="86"/>
      <c r="S175" s="86"/>
      <c r="T175" s="86"/>
      <c r="U175" s="86"/>
      <c r="V175" s="173" t="str">
        <f t="shared" si="104"/>
        <v>Other &lt;Please Specify&gt;</v>
      </c>
      <c r="W175" s="193">
        <f t="shared" si="105"/>
        <v>0</v>
      </c>
      <c r="X175" s="194">
        <f t="shared" si="106"/>
        <v>0</v>
      </c>
      <c r="Y175" s="194">
        <f t="shared" si="107"/>
        <v>0</v>
      </c>
      <c r="Z175" s="167">
        <f t="shared" si="108"/>
        <v>0</v>
      </c>
      <c r="AA175" s="168">
        <f t="shared" si="96"/>
        <v>0</v>
      </c>
      <c r="AB175" s="61">
        <f t="shared" si="97"/>
        <v>0</v>
      </c>
      <c r="AC175" s="194">
        <f t="shared" si="109"/>
        <v>0</v>
      </c>
      <c r="AD175" s="195">
        <f t="shared" si="110"/>
        <v>0</v>
      </c>
      <c r="AE175" s="169">
        <f t="shared" si="98"/>
        <v>0</v>
      </c>
      <c r="AF175" s="160">
        <f t="shared" si="99"/>
        <v>0</v>
      </c>
      <c r="AG175" s="194">
        <f t="shared" si="111"/>
        <v>0</v>
      </c>
      <c r="AH175" s="167">
        <f t="shared" si="112"/>
        <v>0</v>
      </c>
      <c r="AI175" s="168">
        <f t="shared" si="100"/>
        <v>0</v>
      </c>
      <c r="AJ175" s="61">
        <f t="shared" si="101"/>
        <v>0</v>
      </c>
      <c r="AK175" s="194">
        <f t="shared" si="113"/>
        <v>0</v>
      </c>
      <c r="AL175" s="167">
        <f t="shared" si="114"/>
        <v>0</v>
      </c>
      <c r="AM175" s="166"/>
      <c r="AN175" s="66"/>
      <c r="AO175" s="194">
        <f t="shared" si="115"/>
        <v>0</v>
      </c>
      <c r="AP175" s="167">
        <f t="shared" si="116"/>
        <v>0</v>
      </c>
      <c r="AQ175" s="166"/>
      <c r="AR175" s="66"/>
      <c r="AS175" s="194">
        <f t="shared" si="117"/>
        <v>0</v>
      </c>
      <c r="AT175" s="167">
        <f t="shared" si="118"/>
        <v>0</v>
      </c>
      <c r="AU175" s="168">
        <f t="shared" si="119"/>
        <v>0</v>
      </c>
      <c r="AV175" s="170">
        <f t="shared" si="120"/>
        <v>0</v>
      </c>
    </row>
    <row r="176" spans="1:48" s="83" customFormat="1" ht="15" x14ac:dyDescent="0.25">
      <c r="A176" s="402"/>
      <c r="B176" s="382" t="s">
        <v>147</v>
      </c>
      <c r="C176" s="1953"/>
      <c r="D176" s="1954"/>
      <c r="E176" s="381"/>
      <c r="F176" s="381"/>
      <c r="G176" s="1421" t="s">
        <v>52</v>
      </c>
      <c r="H176" s="383"/>
      <c r="I176" s="1422" t="s">
        <v>52</v>
      </c>
      <c r="J176" s="384"/>
      <c r="K176" s="1419"/>
      <c r="L176" s="389">
        <f t="shared" ref="L176:L177" si="124">IF(H176="",0,F176/H176)</f>
        <v>0</v>
      </c>
      <c r="M176" s="390">
        <f t="shared" ref="M176:M177" si="125">IF(J176="",0,F176/J176)</f>
        <v>0</v>
      </c>
      <c r="N176" s="1175"/>
      <c r="O176" s="1175"/>
      <c r="P176" s="1175"/>
      <c r="Q176" s="1175"/>
      <c r="R176" s="86"/>
      <c r="S176" s="86"/>
      <c r="T176" s="86"/>
      <c r="U176" s="86"/>
      <c r="V176" s="173" t="str">
        <f t="shared" si="104"/>
        <v>Other &lt;Please Specify&gt;</v>
      </c>
      <c r="W176" s="193">
        <f t="shared" si="105"/>
        <v>0</v>
      </c>
      <c r="X176" s="194">
        <f t="shared" si="106"/>
        <v>0</v>
      </c>
      <c r="Y176" s="194">
        <f t="shared" si="107"/>
        <v>0</v>
      </c>
      <c r="Z176" s="167">
        <f t="shared" si="108"/>
        <v>0</v>
      </c>
      <c r="AA176" s="168">
        <f t="shared" si="96"/>
        <v>0</v>
      </c>
      <c r="AB176" s="61">
        <f t="shared" si="97"/>
        <v>0</v>
      </c>
      <c r="AC176" s="194">
        <f t="shared" si="109"/>
        <v>0</v>
      </c>
      <c r="AD176" s="195">
        <f t="shared" si="110"/>
        <v>0</v>
      </c>
      <c r="AE176" s="169">
        <f t="shared" si="98"/>
        <v>0</v>
      </c>
      <c r="AF176" s="160">
        <f t="shared" si="99"/>
        <v>0</v>
      </c>
      <c r="AG176" s="194">
        <f t="shared" si="111"/>
        <v>0</v>
      </c>
      <c r="AH176" s="167">
        <f t="shared" si="112"/>
        <v>0</v>
      </c>
      <c r="AI176" s="168">
        <f t="shared" si="100"/>
        <v>0</v>
      </c>
      <c r="AJ176" s="61">
        <f t="shared" si="101"/>
        <v>0</v>
      </c>
      <c r="AK176" s="194">
        <f t="shared" si="113"/>
        <v>0</v>
      </c>
      <c r="AL176" s="167">
        <f t="shared" si="114"/>
        <v>0</v>
      </c>
      <c r="AM176" s="166"/>
      <c r="AN176" s="66"/>
      <c r="AO176" s="194">
        <f t="shared" si="115"/>
        <v>0</v>
      </c>
      <c r="AP176" s="167">
        <f t="shared" si="116"/>
        <v>0</v>
      </c>
      <c r="AQ176" s="166"/>
      <c r="AR176" s="66"/>
      <c r="AS176" s="194">
        <f t="shared" si="117"/>
        <v>0</v>
      </c>
      <c r="AT176" s="167">
        <f t="shared" si="118"/>
        <v>0</v>
      </c>
      <c r="AU176" s="168">
        <f t="shared" si="119"/>
        <v>0</v>
      </c>
      <c r="AV176" s="170">
        <f t="shared" si="120"/>
        <v>0</v>
      </c>
    </row>
    <row r="177" spans="1:48" s="83" customFormat="1" ht="15.75" thickBot="1" x14ac:dyDescent="0.3">
      <c r="A177" s="402"/>
      <c r="B177" s="382" t="s">
        <v>147</v>
      </c>
      <c r="C177" s="1953"/>
      <c r="D177" s="1954"/>
      <c r="E177" s="381"/>
      <c r="F177" s="385"/>
      <c r="G177" s="1421" t="s">
        <v>52</v>
      </c>
      <c r="H177" s="383"/>
      <c r="I177" s="1422" t="s">
        <v>52</v>
      </c>
      <c r="J177" s="384"/>
      <c r="K177" s="1419"/>
      <c r="L177" s="391">
        <f t="shared" si="124"/>
        <v>0</v>
      </c>
      <c r="M177" s="392">
        <f t="shared" si="125"/>
        <v>0</v>
      </c>
      <c r="N177" s="1175"/>
      <c r="O177" s="1175"/>
      <c r="P177" s="1175"/>
      <c r="Q177" s="1175"/>
      <c r="R177" s="86"/>
      <c r="S177" s="86"/>
      <c r="T177" s="86"/>
      <c r="U177" s="86"/>
      <c r="V177" s="174" t="str">
        <f t="shared" si="104"/>
        <v>Other &lt;Please Specify&gt;</v>
      </c>
      <c r="W177" s="193">
        <f t="shared" si="105"/>
        <v>0</v>
      </c>
      <c r="X177" s="194">
        <f t="shared" si="106"/>
        <v>0</v>
      </c>
      <c r="Y177" s="194">
        <f t="shared" si="107"/>
        <v>0</v>
      </c>
      <c r="Z177" s="177">
        <f t="shared" si="108"/>
        <v>0</v>
      </c>
      <c r="AA177" s="178">
        <f t="shared" si="96"/>
        <v>0</v>
      </c>
      <c r="AB177" s="179">
        <f t="shared" si="97"/>
        <v>0</v>
      </c>
      <c r="AC177" s="194">
        <f t="shared" si="109"/>
        <v>0</v>
      </c>
      <c r="AD177" s="195">
        <f t="shared" si="110"/>
        <v>0</v>
      </c>
      <c r="AE177" s="180">
        <f t="shared" si="98"/>
        <v>0</v>
      </c>
      <c r="AF177" s="181">
        <f t="shared" si="99"/>
        <v>0</v>
      </c>
      <c r="AG177" s="194">
        <f t="shared" si="111"/>
        <v>0</v>
      </c>
      <c r="AH177" s="177">
        <f t="shared" si="112"/>
        <v>0</v>
      </c>
      <c r="AI177" s="178">
        <f t="shared" si="100"/>
        <v>0</v>
      </c>
      <c r="AJ177" s="179">
        <f t="shared" si="101"/>
        <v>0</v>
      </c>
      <c r="AK177" s="194">
        <f t="shared" si="113"/>
        <v>0</v>
      </c>
      <c r="AL177" s="177">
        <f t="shared" si="114"/>
        <v>0</v>
      </c>
      <c r="AM177" s="175"/>
      <c r="AN177" s="176"/>
      <c r="AO177" s="194">
        <f t="shared" si="115"/>
        <v>0</v>
      </c>
      <c r="AP177" s="177">
        <f t="shared" si="116"/>
        <v>0</v>
      </c>
      <c r="AQ177" s="175"/>
      <c r="AR177" s="176"/>
      <c r="AS177" s="194">
        <f t="shared" si="117"/>
        <v>0</v>
      </c>
      <c r="AT177" s="177">
        <f t="shared" si="118"/>
        <v>0</v>
      </c>
      <c r="AU177" s="178">
        <f t="shared" si="119"/>
        <v>0</v>
      </c>
      <c r="AV177" s="182">
        <f t="shared" si="120"/>
        <v>0</v>
      </c>
    </row>
    <row r="178" spans="1:48" s="83" customFormat="1" ht="16.5" thickTop="1" thickBot="1" x14ac:dyDescent="0.3">
      <c r="A178" s="402"/>
      <c r="B178" s="1955" t="s">
        <v>20</v>
      </c>
      <c r="C178" s="1956"/>
      <c r="D178" s="1956"/>
      <c r="E178" s="1420"/>
      <c r="F178" s="395">
        <f>SUM(F163:F177)</f>
        <v>0</v>
      </c>
      <c r="G178" s="1423"/>
      <c r="H178" s="1424"/>
      <c r="I178" s="1424"/>
      <c r="J178" s="1425"/>
      <c r="K178" s="1420"/>
      <c r="L178" s="1268">
        <f>SUM(L163:L177)</f>
        <v>0</v>
      </c>
      <c r="M178" s="1269">
        <f>SUM(M163:M177)</f>
        <v>0</v>
      </c>
      <c r="N178" s="1175"/>
      <c r="O178" s="1175"/>
      <c r="P178" s="1175"/>
      <c r="Q178" s="1175"/>
      <c r="R178" s="86"/>
      <c r="S178" s="86"/>
      <c r="T178" s="86"/>
      <c r="U178" s="86"/>
      <c r="V178" s="183" t="str">
        <f t="shared" si="104"/>
        <v>TOTAL</v>
      </c>
      <c r="W178" s="184">
        <f t="shared" ref="W178" si="126">SUM(W163:W177)</f>
        <v>0</v>
      </c>
      <c r="X178" s="185">
        <f t="shared" ref="X178" si="127">SUM(X163:X177)</f>
        <v>0</v>
      </c>
      <c r="Y178" s="185">
        <f t="shared" ref="Y178" si="128">SUM(Y163:Y177)</f>
        <v>0</v>
      </c>
      <c r="Z178" s="186">
        <f t="shared" ref="Z178" si="129">SUM(Z163:Z177)</f>
        <v>0</v>
      </c>
      <c r="AA178" s="184">
        <f>SUM(AA163:AA177)</f>
        <v>0</v>
      </c>
      <c r="AB178" s="185">
        <f t="shared" ref="AB178" si="130">SUM(AB163:AB177)</f>
        <v>0</v>
      </c>
      <c r="AC178" s="185">
        <f t="shared" ref="AC178" si="131">SUM(AC163:AC177)</f>
        <v>0</v>
      </c>
      <c r="AD178" s="186">
        <f t="shared" ref="AD178" si="132">SUM(AD163:AD177)</f>
        <v>0</v>
      </c>
      <c r="AE178" s="184">
        <f t="shared" ref="AE178" si="133">SUM(AE163:AE177)</f>
        <v>0</v>
      </c>
      <c r="AF178" s="185">
        <f t="shared" ref="AF178" si="134">SUM(AF163:AF177)</f>
        <v>0</v>
      </c>
      <c r="AG178" s="185">
        <f t="shared" ref="AG178" si="135">SUM(AG163:AG177)</f>
        <v>0</v>
      </c>
      <c r="AH178" s="186">
        <f t="shared" ref="AH178" si="136">SUM(AH163:AH177)</f>
        <v>0</v>
      </c>
      <c r="AI178" s="184">
        <f t="shared" ref="AI178" si="137">SUM(AI163:AI177)</f>
        <v>0</v>
      </c>
      <c r="AJ178" s="185">
        <f t="shared" ref="AJ178" si="138">SUM(AJ163:AJ177)</f>
        <v>0</v>
      </c>
      <c r="AK178" s="185">
        <f t="shared" ref="AK178" si="139">SUM(AK163:AK177)</f>
        <v>0</v>
      </c>
      <c r="AL178" s="186">
        <f t="shared" ref="AL178" si="140">SUM(AL163:AL177)</f>
        <v>0</v>
      </c>
      <c r="AM178" s="184">
        <f t="shared" ref="AM178" si="141">SUM(AM163:AM177)</f>
        <v>0</v>
      </c>
      <c r="AN178" s="185">
        <f t="shared" ref="AN178" si="142">SUM(AN163:AN177)</f>
        <v>0</v>
      </c>
      <c r="AO178" s="185">
        <f t="shared" ref="AO178" si="143">SUM(AO163:AO177)</f>
        <v>0</v>
      </c>
      <c r="AP178" s="186">
        <f t="shared" ref="AP178" si="144">SUM(AP163:AP177)</f>
        <v>0</v>
      </c>
      <c r="AQ178" s="184">
        <f t="shared" ref="AQ178" si="145">SUM(AQ163:AQ177)</f>
        <v>0</v>
      </c>
      <c r="AR178" s="185">
        <f t="shared" ref="AR178" si="146">SUM(AR163:AR177)</f>
        <v>0</v>
      </c>
      <c r="AS178" s="185">
        <f t="shared" ref="AS178" si="147">SUM(AS163:AS177)</f>
        <v>0</v>
      </c>
      <c r="AT178" s="186">
        <f t="shared" ref="AT178" si="148">SUM(AT163:AT177)</f>
        <v>0</v>
      </c>
      <c r="AU178" s="184">
        <f t="shared" ref="AU178" si="149">SUM(AU163:AU177)</f>
        <v>0</v>
      </c>
      <c r="AV178" s="186">
        <f t="shared" ref="AV178" si="150">SUM(AV163:AV177)</f>
        <v>0</v>
      </c>
    </row>
    <row r="179" spans="1:48" s="18" customFormat="1" x14ac:dyDescent="0.2">
      <c r="A179" s="597"/>
      <c r="B179" s="1152"/>
      <c r="C179" s="1152"/>
      <c r="D179" s="1153"/>
      <c r="E179" s="597"/>
      <c r="F179" s="1176" t="str">
        <f>IF((F178+C188)&lt;&gt;I37,"!!!Gross Area Square Footage Values do not sum to the Total Building Size in Cell I36; Please update I36 or cells above","")</f>
        <v/>
      </c>
      <c r="G179" s="597"/>
      <c r="H179" s="1177"/>
      <c r="I179" s="1177"/>
      <c r="J179" s="1177"/>
      <c r="K179" s="1177"/>
      <c r="L179" s="1177"/>
      <c r="M179" s="1178"/>
      <c r="N179" s="1178"/>
      <c r="O179" s="1178"/>
      <c r="P179" s="1178"/>
      <c r="Q179" s="1178"/>
      <c r="R179" s="49"/>
      <c r="S179" s="49"/>
      <c r="T179" s="49"/>
      <c r="U179" s="49"/>
      <c r="V179" s="49"/>
      <c r="W179" s="49"/>
      <c r="X179" s="49"/>
      <c r="Y179" s="49"/>
      <c r="Z179" s="49"/>
      <c r="AA179" s="49"/>
      <c r="AB179" s="49"/>
      <c r="AC179" s="49"/>
      <c r="AD179" s="49"/>
    </row>
    <row r="180" spans="1:48" s="18" customFormat="1" ht="13.5" thickBot="1" x14ac:dyDescent="0.25">
      <c r="A180" s="597"/>
      <c r="B180" s="1152"/>
      <c r="C180" s="1152"/>
      <c r="D180" s="1153"/>
      <c r="E180" s="1176"/>
      <c r="F180" s="1177"/>
      <c r="G180" s="597"/>
      <c r="H180" s="1177"/>
      <c r="I180" s="1177"/>
      <c r="J180" s="1177"/>
      <c r="K180" s="1177"/>
      <c r="L180" s="1177"/>
      <c r="M180" s="1178"/>
      <c r="N180" s="1178"/>
      <c r="O180" s="1178"/>
      <c r="P180" s="1178"/>
      <c r="Q180" s="1178"/>
      <c r="R180" s="49"/>
      <c r="S180" s="49"/>
      <c r="T180" s="49"/>
      <c r="U180" s="49"/>
      <c r="V180" s="49"/>
      <c r="W180" s="49"/>
      <c r="X180" s="49"/>
      <c r="Y180" s="49"/>
      <c r="Z180" s="49"/>
      <c r="AA180" s="49"/>
      <c r="AB180" s="49"/>
      <c r="AC180" s="49"/>
      <c r="AD180" s="49"/>
    </row>
    <row r="181" spans="1:48" s="40" customFormat="1" ht="16.5" thickBot="1" x14ac:dyDescent="0.3">
      <c r="A181" s="414"/>
      <c r="B181" s="1426" t="s">
        <v>437</v>
      </c>
      <c r="C181" s="1427"/>
      <c r="D181" s="1428"/>
      <c r="E181" s="1152"/>
      <c r="F181" s="1426" t="s">
        <v>438</v>
      </c>
      <c r="G181" s="1429"/>
      <c r="H181" s="1430"/>
      <c r="I181" s="1430"/>
      <c r="J181" s="1430"/>
      <c r="K181" s="1430"/>
      <c r="L181" s="1430"/>
      <c r="M181" s="1431"/>
      <c r="N181" s="1179"/>
      <c r="O181" s="1179"/>
      <c r="P181" s="1179"/>
      <c r="Q181" s="1179"/>
      <c r="R181" s="51"/>
      <c r="S181" s="51"/>
      <c r="T181" s="51"/>
      <c r="U181" s="51"/>
      <c r="V181" s="51"/>
      <c r="W181" s="51"/>
      <c r="X181" s="51"/>
      <c r="Y181" s="51"/>
      <c r="Z181" s="51"/>
      <c r="AA181" s="51"/>
      <c r="AB181" s="51"/>
      <c r="AC181" s="51"/>
      <c r="AD181" s="51"/>
    </row>
    <row r="182" spans="1:48" s="153" customFormat="1" ht="15" x14ac:dyDescent="0.25">
      <c r="A182" s="417"/>
      <c r="B182" s="403" t="s">
        <v>174</v>
      </c>
      <c r="C182" s="404"/>
      <c r="D182" s="405"/>
      <c r="E182" s="413"/>
      <c r="F182" s="406" t="s">
        <v>174</v>
      </c>
      <c r="G182" s="402"/>
      <c r="H182" s="397"/>
      <c r="I182" s="397"/>
      <c r="J182" s="397"/>
      <c r="K182" s="397"/>
      <c r="L182" s="397"/>
      <c r="M182" s="1180"/>
      <c r="N182" s="1180"/>
      <c r="O182" s="1180"/>
      <c r="P182" s="1180"/>
      <c r="Q182" s="1180"/>
      <c r="R182" s="87"/>
      <c r="S182" s="87"/>
      <c r="T182" s="87"/>
      <c r="U182" s="87"/>
      <c r="V182" s="87"/>
      <c r="W182" s="87"/>
      <c r="X182" s="87"/>
      <c r="Y182" s="87"/>
      <c r="Z182" s="87"/>
      <c r="AA182" s="87"/>
      <c r="AB182" s="87"/>
      <c r="AC182" s="87"/>
      <c r="AD182" s="87"/>
    </row>
    <row r="183" spans="1:48" s="153" customFormat="1" ht="35.25" customHeight="1" x14ac:dyDescent="0.25">
      <c r="A183" s="417"/>
      <c r="B183" s="1952" t="s">
        <v>172</v>
      </c>
      <c r="C183" s="1952"/>
      <c r="D183" s="1952"/>
      <c r="E183" s="413"/>
      <c r="F183" s="407" t="s">
        <v>241</v>
      </c>
      <c r="G183" s="402"/>
      <c r="H183" s="397"/>
      <c r="I183" s="397"/>
      <c r="J183" s="397"/>
      <c r="K183" s="397"/>
      <c r="L183" s="397"/>
      <c r="M183" s="1180"/>
      <c r="N183" s="1180"/>
      <c r="O183" s="1180"/>
      <c r="P183" s="1180"/>
      <c r="Q183" s="1180"/>
      <c r="R183" s="87"/>
      <c r="S183" s="87"/>
      <c r="T183" s="87"/>
      <c r="U183" s="87"/>
      <c r="V183" s="87"/>
      <c r="W183" s="87"/>
      <c r="X183" s="87"/>
      <c r="Y183" s="87"/>
      <c r="Z183" s="87"/>
      <c r="AA183" s="87"/>
      <c r="AB183" s="87"/>
      <c r="AC183" s="87"/>
      <c r="AD183" s="87"/>
    </row>
    <row r="184" spans="1:48" s="153" customFormat="1" ht="15.75" thickBot="1" x14ac:dyDescent="0.3">
      <c r="A184" s="417"/>
      <c r="B184" s="406"/>
      <c r="C184" s="406"/>
      <c r="D184" s="424"/>
      <c r="E184" s="436"/>
      <c r="F184" s="398"/>
      <c r="G184" s="417"/>
      <c r="H184" s="398"/>
      <c r="I184" s="398"/>
      <c r="J184" s="398"/>
      <c r="K184" s="398"/>
      <c r="L184" s="398"/>
      <c r="M184" s="417"/>
      <c r="N184" s="417"/>
      <c r="O184" s="417"/>
      <c r="P184" s="417"/>
      <c r="Q184" s="417"/>
    </row>
    <row r="185" spans="1:48" s="153" customFormat="1" ht="30.75" thickBot="1" x14ac:dyDescent="0.3">
      <c r="A185" s="417"/>
      <c r="B185" s="494" t="s">
        <v>42</v>
      </c>
      <c r="C185" s="393" t="s">
        <v>43</v>
      </c>
      <c r="D185" s="1181" t="s">
        <v>44</v>
      </c>
      <c r="E185" s="417"/>
      <c r="F185" s="1939" t="s">
        <v>192</v>
      </c>
      <c r="G185" s="1940"/>
      <c r="H185" s="1940"/>
      <c r="I185" s="1941"/>
      <c r="J185" s="1942" t="s">
        <v>153</v>
      </c>
      <c r="K185" s="1943"/>
      <c r="L185" s="397"/>
      <c r="M185" s="398"/>
      <c r="N185" s="417"/>
      <c r="O185" s="417"/>
      <c r="P185" s="417"/>
      <c r="Q185" s="417"/>
    </row>
    <row r="186" spans="1:48" s="153" customFormat="1" ht="15" customHeight="1" x14ac:dyDescent="0.25">
      <c r="A186" s="417"/>
      <c r="B186" s="494" t="s">
        <v>45</v>
      </c>
      <c r="C186" s="1211">
        <v>2.0099999999999998</v>
      </c>
      <c r="D186" s="1181" t="s">
        <v>166</v>
      </c>
      <c r="E186" s="417"/>
      <c r="F186" s="1944" t="s">
        <v>148</v>
      </c>
      <c r="G186" s="1945"/>
      <c r="H186" s="1945"/>
      <c r="I186" s="1946"/>
      <c r="J186" s="1947">
        <v>0</v>
      </c>
      <c r="K186" s="1948"/>
      <c r="L186" s="399" t="s">
        <v>370</v>
      </c>
      <c r="M186" s="398"/>
      <c r="N186" s="417"/>
      <c r="O186" s="417"/>
      <c r="P186" s="417"/>
      <c r="Q186" s="417"/>
    </row>
    <row r="187" spans="1:48" s="153" customFormat="1" ht="30.75" thickBot="1" x14ac:dyDescent="0.3">
      <c r="A187" s="417"/>
      <c r="B187" s="494" t="s">
        <v>46</v>
      </c>
      <c r="C187" s="386">
        <v>0</v>
      </c>
      <c r="D187" s="1182" t="s">
        <v>369</v>
      </c>
      <c r="E187" s="417"/>
      <c r="F187" s="1929" t="s">
        <v>147</v>
      </c>
      <c r="G187" s="1930"/>
      <c r="H187" s="1930"/>
      <c r="I187" s="1931"/>
      <c r="J187" s="1932">
        <v>0</v>
      </c>
      <c r="K187" s="1933"/>
      <c r="L187" s="399" t="s">
        <v>377</v>
      </c>
      <c r="M187" s="398"/>
      <c r="N187" s="417"/>
      <c r="O187" s="417"/>
      <c r="P187" s="417"/>
      <c r="Q187" s="417"/>
    </row>
    <row r="188" spans="1:48" s="153" customFormat="1" ht="15" customHeight="1" thickTop="1" thickBot="1" x14ac:dyDescent="0.3">
      <c r="A188" s="417"/>
      <c r="B188" s="494" t="s">
        <v>443</v>
      </c>
      <c r="C188" s="386">
        <v>0</v>
      </c>
      <c r="D188" s="1181"/>
      <c r="E188" s="417"/>
      <c r="F188" s="1934" t="s">
        <v>19</v>
      </c>
      <c r="G188" s="1935"/>
      <c r="H188" s="1935"/>
      <c r="I188" s="1936"/>
      <c r="J188" s="1937">
        <f>SUM(J186:K187)</f>
        <v>0</v>
      </c>
      <c r="K188" s="1938"/>
      <c r="L188" s="397"/>
      <c r="M188" s="398"/>
      <c r="N188" s="417"/>
      <c r="O188" s="417"/>
      <c r="P188" s="417"/>
      <c r="Q188" s="417"/>
    </row>
    <row r="189" spans="1:48" s="153" customFormat="1" ht="60.75" thickBot="1" x14ac:dyDescent="0.3">
      <c r="A189" s="417"/>
      <c r="B189" s="494" t="s">
        <v>47</v>
      </c>
      <c r="C189" s="394">
        <f>C186*C187</f>
        <v>0</v>
      </c>
      <c r="D189" s="1181" t="s">
        <v>125</v>
      </c>
      <c r="E189" s="417"/>
      <c r="F189" s="408"/>
      <c r="G189" s="424"/>
      <c r="H189" s="424"/>
      <c r="I189" s="424"/>
      <c r="J189" s="398"/>
      <c r="K189" s="501"/>
      <c r="L189" s="397"/>
      <c r="M189" s="398"/>
      <c r="N189" s="417"/>
      <c r="O189" s="417"/>
      <c r="P189" s="417"/>
      <c r="Q189" s="417"/>
    </row>
    <row r="190" spans="1:48" s="153" customFormat="1" ht="15" customHeight="1" thickBot="1" x14ac:dyDescent="0.3">
      <c r="A190" s="417"/>
      <c r="B190" s="494" t="s">
        <v>448</v>
      </c>
      <c r="C190" s="1282">
        <v>365</v>
      </c>
      <c r="D190" s="417"/>
      <c r="E190" s="417"/>
      <c r="F190" s="1939" t="s">
        <v>193</v>
      </c>
      <c r="G190" s="1940"/>
      <c r="H190" s="1940"/>
      <c r="I190" s="1941"/>
      <c r="J190" s="1942" t="s">
        <v>153</v>
      </c>
      <c r="K190" s="1943"/>
      <c r="L190" s="397"/>
      <c r="M190" s="398"/>
      <c r="N190" s="417"/>
      <c r="O190" s="417"/>
      <c r="P190" s="417"/>
      <c r="Q190" s="417"/>
    </row>
    <row r="191" spans="1:48" s="153" customFormat="1" ht="15" x14ac:dyDescent="0.25">
      <c r="A191" s="417"/>
      <c r="B191" s="417"/>
      <c r="C191" s="417"/>
      <c r="D191" s="417"/>
      <c r="E191" s="417"/>
      <c r="F191" s="1944" t="s">
        <v>149</v>
      </c>
      <c r="G191" s="1945"/>
      <c r="H191" s="1945"/>
      <c r="I191" s="1946"/>
      <c r="J191" s="1947">
        <v>0</v>
      </c>
      <c r="K191" s="1948"/>
      <c r="L191" s="399" t="s">
        <v>370</v>
      </c>
      <c r="M191" s="398"/>
      <c r="N191" s="417"/>
      <c r="O191" s="417"/>
      <c r="P191" s="417"/>
      <c r="Q191" s="417"/>
    </row>
    <row r="192" spans="1:48" s="153" customFormat="1" ht="15" x14ac:dyDescent="0.25">
      <c r="A192" s="417"/>
      <c r="B192" s="436"/>
      <c r="C192" s="436"/>
      <c r="D192" s="398"/>
      <c r="E192" s="1183"/>
      <c r="F192" s="1949" t="s">
        <v>147</v>
      </c>
      <c r="G192" s="1950"/>
      <c r="H192" s="1950"/>
      <c r="I192" s="1951"/>
      <c r="J192" s="1925">
        <v>0</v>
      </c>
      <c r="K192" s="1926"/>
      <c r="L192" s="399" t="s">
        <v>378</v>
      </c>
      <c r="M192" s="398"/>
      <c r="N192" s="417"/>
      <c r="O192" s="417"/>
      <c r="P192" s="417"/>
      <c r="Q192" s="417"/>
    </row>
    <row r="193" spans="1:17" s="155" customFormat="1" ht="19.5" thickBot="1" x14ac:dyDescent="0.35">
      <c r="A193" s="669"/>
      <c r="B193" s="1184"/>
      <c r="C193" s="1184"/>
      <c r="D193" s="1187"/>
      <c r="E193" s="1184"/>
      <c r="F193" s="1929" t="s">
        <v>147</v>
      </c>
      <c r="G193" s="1930"/>
      <c r="H193" s="1930"/>
      <c r="I193" s="1931"/>
      <c r="J193" s="1932">
        <v>0</v>
      </c>
      <c r="K193" s="1933"/>
      <c r="L193" s="399" t="s">
        <v>378</v>
      </c>
      <c r="M193" s="400"/>
      <c r="N193" s="669"/>
      <c r="O193" s="669"/>
      <c r="P193" s="669"/>
      <c r="Q193" s="669"/>
    </row>
    <row r="194" spans="1:17" s="153" customFormat="1" ht="16.5" thickTop="1" thickBot="1" x14ac:dyDescent="0.3">
      <c r="A194" s="417"/>
      <c r="B194" s="417"/>
      <c r="C194" s="417"/>
      <c r="D194" s="417"/>
      <c r="E194" s="1183"/>
      <c r="F194" s="1934" t="s">
        <v>19</v>
      </c>
      <c r="G194" s="1935"/>
      <c r="H194" s="1935"/>
      <c r="I194" s="1936"/>
      <c r="J194" s="1937">
        <f>SUM(J191:K193)</f>
        <v>0</v>
      </c>
      <c r="K194" s="1938"/>
      <c r="L194" s="397"/>
      <c r="M194" s="398"/>
      <c r="N194" s="417"/>
      <c r="O194" s="417"/>
      <c r="P194" s="417"/>
      <c r="Q194" s="417"/>
    </row>
    <row r="195" spans="1:17" s="153" customFormat="1" ht="15.75" thickBot="1" x14ac:dyDescent="0.3">
      <c r="A195" s="417"/>
      <c r="B195" s="417"/>
      <c r="C195" s="417"/>
      <c r="D195" s="417"/>
      <c r="E195" s="1183"/>
      <c r="F195" s="413"/>
      <c r="G195" s="417"/>
      <c r="H195" s="417"/>
      <c r="I195" s="417"/>
      <c r="J195" s="398"/>
      <c r="K195" s="397"/>
      <c r="L195" s="397"/>
      <c r="M195" s="398"/>
      <c r="N195" s="417"/>
      <c r="O195" s="417"/>
      <c r="P195" s="417"/>
      <c r="Q195" s="417"/>
    </row>
    <row r="196" spans="1:17" s="153" customFormat="1" ht="18" thickBot="1" x14ac:dyDescent="0.3">
      <c r="A196" s="417"/>
      <c r="B196" s="417"/>
      <c r="C196" s="417"/>
      <c r="D196" s="417"/>
      <c r="E196" s="1183"/>
      <c r="F196" s="1939" t="s">
        <v>191</v>
      </c>
      <c r="G196" s="1940"/>
      <c r="H196" s="1940"/>
      <c r="I196" s="1941"/>
      <c r="J196" s="1942" t="s">
        <v>153</v>
      </c>
      <c r="K196" s="1943"/>
      <c r="L196" s="401"/>
      <c r="M196" s="398"/>
      <c r="N196" s="417"/>
      <c r="O196" s="417"/>
      <c r="P196" s="417"/>
      <c r="Q196" s="417"/>
    </row>
    <row r="197" spans="1:17" s="83" customFormat="1" ht="15" x14ac:dyDescent="0.25">
      <c r="A197" s="402"/>
      <c r="B197" s="402"/>
      <c r="C197" s="402"/>
      <c r="D197" s="402"/>
      <c r="E197" s="1186"/>
      <c r="F197" s="1944" t="s">
        <v>197</v>
      </c>
      <c r="G197" s="1945"/>
      <c r="H197" s="1945"/>
      <c r="I197" s="1946"/>
      <c r="J197" s="1947">
        <v>0</v>
      </c>
      <c r="K197" s="1948"/>
      <c r="L197" s="399" t="s">
        <v>379</v>
      </c>
      <c r="M197" s="397"/>
      <c r="N197" s="402"/>
      <c r="O197" s="402"/>
      <c r="P197" s="402"/>
      <c r="Q197" s="402"/>
    </row>
    <row r="198" spans="1:17" s="83" customFormat="1" ht="15" x14ac:dyDescent="0.25">
      <c r="A198" s="402"/>
      <c r="B198" s="402"/>
      <c r="C198" s="402"/>
      <c r="D198" s="402"/>
      <c r="E198" s="1186"/>
      <c r="F198" s="1922" t="s">
        <v>191</v>
      </c>
      <c r="G198" s="1923"/>
      <c r="H198" s="1923"/>
      <c r="I198" s="1924"/>
      <c r="J198" s="1925">
        <v>0</v>
      </c>
      <c r="K198" s="1926"/>
      <c r="L198" s="399" t="s">
        <v>380</v>
      </c>
      <c r="M198" s="397"/>
      <c r="N198" s="402"/>
      <c r="O198" s="402"/>
      <c r="P198" s="402"/>
      <c r="Q198" s="402"/>
    </row>
    <row r="199" spans="1:17" s="83" customFormat="1" ht="15" x14ac:dyDescent="0.25">
      <c r="A199" s="402"/>
      <c r="B199" s="402"/>
      <c r="C199" s="402"/>
      <c r="D199" s="402"/>
      <c r="E199" s="1186"/>
      <c r="F199" s="1922" t="s">
        <v>194</v>
      </c>
      <c r="G199" s="1923"/>
      <c r="H199" s="1923"/>
      <c r="I199" s="1924"/>
      <c r="J199" s="1927">
        <v>0</v>
      </c>
      <c r="K199" s="1928"/>
      <c r="L199" s="399" t="s">
        <v>381</v>
      </c>
      <c r="M199" s="397"/>
      <c r="N199" s="402"/>
      <c r="O199" s="402"/>
      <c r="P199" s="402"/>
      <c r="Q199" s="402"/>
    </row>
    <row r="200" spans="1:17" s="83" customFormat="1" ht="15.75" thickBot="1" x14ac:dyDescent="0.3">
      <c r="A200" s="402"/>
      <c r="B200" s="402"/>
      <c r="C200" s="402"/>
      <c r="D200" s="402"/>
      <c r="E200" s="1186"/>
      <c r="F200" s="1929" t="s">
        <v>147</v>
      </c>
      <c r="G200" s="1930"/>
      <c r="H200" s="1930"/>
      <c r="I200" s="1931"/>
      <c r="J200" s="1932">
        <v>0</v>
      </c>
      <c r="K200" s="1933"/>
      <c r="L200" s="399" t="s">
        <v>370</v>
      </c>
      <c r="M200" s="397"/>
      <c r="N200" s="402"/>
      <c r="O200" s="402"/>
      <c r="P200" s="402"/>
      <c r="Q200" s="402"/>
    </row>
    <row r="201" spans="1:17" s="83" customFormat="1" ht="16.5" thickTop="1" thickBot="1" x14ac:dyDescent="0.3">
      <c r="A201" s="402"/>
      <c r="B201" s="402"/>
      <c r="C201" s="402"/>
      <c r="D201" s="402"/>
      <c r="E201" s="1186"/>
      <c r="F201" s="1918" t="s">
        <v>19</v>
      </c>
      <c r="G201" s="1919"/>
      <c r="H201" s="1919"/>
      <c r="I201" s="1919"/>
      <c r="J201" s="1920">
        <f>SUM(J197:K200)</f>
        <v>0</v>
      </c>
      <c r="K201" s="1921"/>
      <c r="L201" s="401"/>
      <c r="M201" s="397"/>
      <c r="N201" s="402"/>
      <c r="O201" s="402"/>
      <c r="P201" s="402"/>
      <c r="Q201" s="402"/>
    </row>
    <row r="202" spans="1:17" s="83" customFormat="1" ht="15" x14ac:dyDescent="0.25">
      <c r="A202" s="402"/>
      <c r="B202" s="402"/>
      <c r="C202" s="402"/>
      <c r="D202" s="402"/>
      <c r="E202" s="1186"/>
      <c r="F202" s="397"/>
      <c r="G202" s="402"/>
      <c r="H202" s="397"/>
      <c r="I202" s="397"/>
      <c r="J202" s="397"/>
      <c r="K202" s="397"/>
      <c r="L202" s="397"/>
      <c r="M202" s="402"/>
      <c r="N202" s="402"/>
      <c r="O202" s="402"/>
      <c r="P202" s="402"/>
      <c r="Q202" s="402"/>
    </row>
    <row r="205" spans="1:17" s="1399" customFormat="1" ht="18.75" x14ac:dyDescent="0.3">
      <c r="A205" s="1393"/>
      <c r="B205" s="2032" t="s">
        <v>173</v>
      </c>
      <c r="C205" s="2032"/>
      <c r="D205" s="2032"/>
      <c r="E205" s="2032"/>
      <c r="F205" s="2032"/>
      <c r="G205" s="2032"/>
      <c r="H205" s="1398"/>
      <c r="I205" s="1398"/>
      <c r="J205" s="1398"/>
      <c r="K205" s="1398"/>
      <c r="L205" s="1398"/>
      <c r="M205" s="1393"/>
      <c r="N205" s="1393"/>
      <c r="O205" s="1393"/>
      <c r="P205" s="1393"/>
      <c r="Q205" s="1393"/>
    </row>
  </sheetData>
  <customSheetViews>
    <customSheetView guid="{D635BEAF-4410-44C3-8109-399BEE34BBD8}" scale="70" showGridLines="0" hiddenRows="1" hiddenColumns="1" topLeftCell="A103">
      <selection activeCell="C91" sqref="C91"/>
      <rowBreaks count="2" manualBreakCount="2">
        <brk id="84" max="12" man="1"/>
        <brk id="154" max="12" man="1"/>
      </rowBreaks>
      <pageMargins left="0.25" right="0.25" top="0.75" bottom="0.75" header="0.3" footer="0.3"/>
      <pageSetup scale="45" fitToHeight="3" orientation="portrait" r:id="rId1"/>
      <headerFooter>
        <oddFooter>&amp;LApril 2014&amp;C&amp;A&amp;RPage &amp;P of &amp;N</oddFooter>
      </headerFooter>
    </customSheetView>
    <customSheetView guid="{2BD304A4-4089-4AB2-9F34-C79EE9203C6C}" scale="70" showGridLines="0" hiddenRows="1" hiddenColumns="1" topLeftCell="A103">
      <selection activeCell="C91" sqref="C91"/>
      <rowBreaks count="2" manualBreakCount="2">
        <brk id="84" max="12" man="1"/>
        <brk id="154" max="12" man="1"/>
      </rowBreaks>
      <pageMargins left="0.25" right="0.25" top="0.75" bottom="0.75" header="0.3" footer="0.3"/>
      <pageSetup scale="45" fitToHeight="3" orientation="portrait" r:id="rId2"/>
      <headerFooter>
        <oddFooter>&amp;LApril 2014&amp;C&amp;A&amp;RPage &amp;P of &amp;N</oddFooter>
      </headerFooter>
    </customSheetView>
  </customSheetViews>
  <mergeCells count="204">
    <mergeCell ref="I35:J35"/>
    <mergeCell ref="I36:J36"/>
    <mergeCell ref="I37:J37"/>
    <mergeCell ref="B205:G205"/>
    <mergeCell ref="B83:D83"/>
    <mergeCell ref="C65:D65"/>
    <mergeCell ref="C66:D66"/>
    <mergeCell ref="C67:D67"/>
    <mergeCell ref="C68:D68"/>
    <mergeCell ref="C69:D69"/>
    <mergeCell ref="C70:D70"/>
    <mergeCell ref="C79:D79"/>
    <mergeCell ref="B87:D87"/>
    <mergeCell ref="C71:D71"/>
    <mergeCell ref="C72:D72"/>
    <mergeCell ref="C73:D73"/>
    <mergeCell ref="C74:D74"/>
    <mergeCell ref="C75:D75"/>
    <mergeCell ref="C80:D80"/>
    <mergeCell ref="C81:D81"/>
    <mergeCell ref="C82:D82"/>
    <mergeCell ref="C76:D76"/>
    <mergeCell ref="C77:D77"/>
    <mergeCell ref="C78:D78"/>
    <mergeCell ref="C50:L50"/>
    <mergeCell ref="C51:L51"/>
    <mergeCell ref="C42:L42"/>
    <mergeCell ref="B41:L41"/>
    <mergeCell ref="B61:M61"/>
    <mergeCell ref="B5:E7"/>
    <mergeCell ref="C20:D20"/>
    <mergeCell ref="B58:L59"/>
    <mergeCell ref="C16:D16"/>
    <mergeCell ref="C17:D17"/>
    <mergeCell ref="C18:D18"/>
    <mergeCell ref="C25:D25"/>
    <mergeCell ref="C26:D26"/>
    <mergeCell ref="C27:D27"/>
    <mergeCell ref="C14:D14"/>
    <mergeCell ref="G34:H34"/>
    <mergeCell ref="G35:H35"/>
    <mergeCell ref="G36:H36"/>
    <mergeCell ref="G37:H37"/>
    <mergeCell ref="I34:J34"/>
    <mergeCell ref="E34:F34"/>
    <mergeCell ref="E35:F35"/>
    <mergeCell ref="E36:F36"/>
    <mergeCell ref="E37:F37"/>
    <mergeCell ref="G38:H38"/>
    <mergeCell ref="I38:J38"/>
    <mergeCell ref="C43:L43"/>
    <mergeCell ref="C44:L44"/>
    <mergeCell ref="C45:L45"/>
    <mergeCell ref="C46:L46"/>
    <mergeCell ref="C47:L47"/>
    <mergeCell ref="C48:L48"/>
    <mergeCell ref="C49:L49"/>
    <mergeCell ref="F89:I89"/>
    <mergeCell ref="F90:I90"/>
    <mergeCell ref="F91:I91"/>
    <mergeCell ref="F92:I92"/>
    <mergeCell ref="F94:I94"/>
    <mergeCell ref="F63:M64"/>
    <mergeCell ref="L67:M67"/>
    <mergeCell ref="B63:D64"/>
    <mergeCell ref="E63:E64"/>
    <mergeCell ref="J104:K104"/>
    <mergeCell ref="J95:K95"/>
    <mergeCell ref="J96:K96"/>
    <mergeCell ref="J97:K97"/>
    <mergeCell ref="J98:K98"/>
    <mergeCell ref="J89:K89"/>
    <mergeCell ref="J90:K90"/>
    <mergeCell ref="J91:K91"/>
    <mergeCell ref="J92:K92"/>
    <mergeCell ref="J94:K94"/>
    <mergeCell ref="F95:I95"/>
    <mergeCell ref="F96:I96"/>
    <mergeCell ref="F97:I97"/>
    <mergeCell ref="F98:I98"/>
    <mergeCell ref="F100:I100"/>
    <mergeCell ref="J101:K101"/>
    <mergeCell ref="J102:K102"/>
    <mergeCell ref="J103:K103"/>
    <mergeCell ref="J100:K100"/>
    <mergeCell ref="C112:D112"/>
    <mergeCell ref="C113:D113"/>
    <mergeCell ref="C114:D114"/>
    <mergeCell ref="L114:M114"/>
    <mergeCell ref="C115:D115"/>
    <mergeCell ref="J105:K105"/>
    <mergeCell ref="B110:D111"/>
    <mergeCell ref="E110:E111"/>
    <mergeCell ref="F110:M111"/>
    <mergeCell ref="F105:I105"/>
    <mergeCell ref="C121:D121"/>
    <mergeCell ref="C122:D122"/>
    <mergeCell ref="C123:D123"/>
    <mergeCell ref="C124:D124"/>
    <mergeCell ref="C125:D125"/>
    <mergeCell ref="C116:D116"/>
    <mergeCell ref="C117:D117"/>
    <mergeCell ref="C118:D118"/>
    <mergeCell ref="C119:D119"/>
    <mergeCell ref="C120:D120"/>
    <mergeCell ref="B135:D135"/>
    <mergeCell ref="F137:I137"/>
    <mergeCell ref="J137:K137"/>
    <mergeCell ref="J138:K138"/>
    <mergeCell ref="C126:D126"/>
    <mergeCell ref="C127:D127"/>
    <mergeCell ref="C128:D128"/>
    <mergeCell ref="C129:D129"/>
    <mergeCell ref="B130:D130"/>
    <mergeCell ref="J143:K143"/>
    <mergeCell ref="J144:K144"/>
    <mergeCell ref="J145:K145"/>
    <mergeCell ref="J139:K139"/>
    <mergeCell ref="F140:I140"/>
    <mergeCell ref="J140:K140"/>
    <mergeCell ref="F142:I142"/>
    <mergeCell ref="J142:K142"/>
    <mergeCell ref="J150:K150"/>
    <mergeCell ref="J151:K151"/>
    <mergeCell ref="J152:K152"/>
    <mergeCell ref="F146:I146"/>
    <mergeCell ref="J146:K146"/>
    <mergeCell ref="F148:I148"/>
    <mergeCell ref="J148:K148"/>
    <mergeCell ref="J149:K149"/>
    <mergeCell ref="C160:D160"/>
    <mergeCell ref="C161:D161"/>
    <mergeCell ref="C162:D162"/>
    <mergeCell ref="L162:M162"/>
    <mergeCell ref="C163:D163"/>
    <mergeCell ref="F153:I153"/>
    <mergeCell ref="J153:K153"/>
    <mergeCell ref="B158:D159"/>
    <mergeCell ref="E158:E159"/>
    <mergeCell ref="F158:M159"/>
    <mergeCell ref="C169:D169"/>
    <mergeCell ref="C170:D170"/>
    <mergeCell ref="C171:D171"/>
    <mergeCell ref="C172:D172"/>
    <mergeCell ref="C173:D173"/>
    <mergeCell ref="C164:D164"/>
    <mergeCell ref="C165:D165"/>
    <mergeCell ref="C166:D166"/>
    <mergeCell ref="C167:D167"/>
    <mergeCell ref="C168:D168"/>
    <mergeCell ref="B183:D183"/>
    <mergeCell ref="F185:I185"/>
    <mergeCell ref="J185:K185"/>
    <mergeCell ref="F186:I186"/>
    <mergeCell ref="J186:K186"/>
    <mergeCell ref="C174:D174"/>
    <mergeCell ref="C175:D175"/>
    <mergeCell ref="C176:D176"/>
    <mergeCell ref="C177:D177"/>
    <mergeCell ref="B178:D178"/>
    <mergeCell ref="F191:I191"/>
    <mergeCell ref="J191:K191"/>
    <mergeCell ref="F192:I192"/>
    <mergeCell ref="J192:K192"/>
    <mergeCell ref="F193:I193"/>
    <mergeCell ref="J193:K193"/>
    <mergeCell ref="F187:I187"/>
    <mergeCell ref="J187:K187"/>
    <mergeCell ref="F188:I188"/>
    <mergeCell ref="J188:K188"/>
    <mergeCell ref="F190:I190"/>
    <mergeCell ref="J190:K190"/>
    <mergeCell ref="F201:I201"/>
    <mergeCell ref="J201:K201"/>
    <mergeCell ref="F198:I198"/>
    <mergeCell ref="J198:K198"/>
    <mergeCell ref="F199:I199"/>
    <mergeCell ref="J199:K199"/>
    <mergeCell ref="F200:I200"/>
    <mergeCell ref="J200:K200"/>
    <mergeCell ref="F194:I194"/>
    <mergeCell ref="J194:K194"/>
    <mergeCell ref="F196:I196"/>
    <mergeCell ref="J196:K196"/>
    <mergeCell ref="F197:I197"/>
    <mergeCell ref="J197:K197"/>
    <mergeCell ref="W157:Z157"/>
    <mergeCell ref="AA157:AD157"/>
    <mergeCell ref="AE157:AH157"/>
    <mergeCell ref="AI157:AL157"/>
    <mergeCell ref="AM157:AP157"/>
    <mergeCell ref="AQ157:AT157"/>
    <mergeCell ref="AI62:AL62"/>
    <mergeCell ref="AM62:AP62"/>
    <mergeCell ref="AQ62:AT62"/>
    <mergeCell ref="W109:Z109"/>
    <mergeCell ref="AA109:AD109"/>
    <mergeCell ref="AE109:AH109"/>
    <mergeCell ref="AI109:AL109"/>
    <mergeCell ref="AM109:AP109"/>
    <mergeCell ref="AQ109:AT109"/>
    <mergeCell ref="W62:Z62"/>
    <mergeCell ref="AA62:AD62"/>
    <mergeCell ref="AE62:AH62"/>
  </mergeCells>
  <dataValidations count="1">
    <dataValidation type="list" allowBlank="1" showInputMessage="1" showErrorMessage="1" sqref="K35:K37" xr:uid="{00000000-0002-0000-0100-000000000000}">
      <formula1>$B$43:$B$51</formula1>
    </dataValidation>
  </dataValidations>
  <hyperlinks>
    <hyperlink ref="B35" location="'1. Building Information'!B78" display="Site 1:" xr:uid="{00000000-0004-0000-0100-000000000000}"/>
    <hyperlink ref="B36" location="'1. Building Information'!B125" display="Site 2:" xr:uid="{00000000-0004-0000-0100-000001000000}"/>
    <hyperlink ref="B37" location="'1. Building Information'!B173" display="Site 3:" xr:uid="{00000000-0004-0000-0100-000002000000}"/>
    <hyperlink ref="C27" r:id="rId3" xr:uid="{00000000-0004-0000-0100-000003000000}"/>
  </hyperlinks>
  <pageMargins left="0.25" right="0.25" top="0.75" bottom="0.75" header="0.3" footer="0.3"/>
  <pageSetup scale="45" fitToHeight="3" orientation="portrait" r:id="rId4"/>
  <headerFooter>
    <oddFooter>&amp;LApril 2014&amp;C&amp;A&amp;RPage &amp;P of &amp;N</oddFooter>
  </headerFooter>
  <rowBreaks count="2" manualBreakCount="2">
    <brk id="84" max="12" man="1"/>
    <brk id="154" max="12"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A1:BI244"/>
  <sheetViews>
    <sheetView topLeftCell="A34" zoomScale="25" zoomScaleNormal="25" zoomScaleSheetLayoutView="40" workbookViewId="0">
      <selection activeCell="E251" sqref="E251"/>
    </sheetView>
  </sheetViews>
  <sheetFormatPr defaultRowHeight="12.75" x14ac:dyDescent="0.2"/>
  <cols>
    <col min="1" max="1" width="2.7109375" style="414" customWidth="1"/>
    <col min="2" max="2" width="46.85546875" style="414" customWidth="1"/>
    <col min="3" max="3" width="19.28515625" style="415" bestFit="1" customWidth="1"/>
    <col min="4" max="4" width="21" style="415" customWidth="1"/>
    <col min="5" max="5" width="16.5703125" style="414" customWidth="1"/>
    <col min="6" max="6" width="14.7109375" style="414" customWidth="1"/>
    <col min="7" max="7" width="16.140625" style="416" customWidth="1"/>
    <col min="8" max="8" width="21" style="416" bestFit="1" customWidth="1"/>
    <col min="9" max="9" width="22.7109375" style="416" customWidth="1"/>
    <col min="10" max="10" width="14.7109375" style="415" customWidth="1"/>
    <col min="11" max="11" width="14.7109375" style="414" customWidth="1"/>
    <col min="12" max="12" width="24.42578125" style="414" bestFit="1" customWidth="1"/>
    <col min="13" max="13" width="20.5703125" style="414" customWidth="1"/>
    <col min="14" max="15" width="14.7109375" style="414" customWidth="1"/>
    <col min="16" max="16" width="20" style="414" customWidth="1"/>
    <col min="17" max="17" width="19.7109375" style="415" customWidth="1"/>
    <col min="18" max="18" width="14.85546875" style="415" customWidth="1"/>
    <col min="19" max="19" width="15.7109375" style="414" customWidth="1"/>
    <col min="20" max="20" width="18" style="414" customWidth="1"/>
    <col min="21" max="22" width="15.7109375" style="414" customWidth="1"/>
    <col min="23" max="23" width="20.85546875" style="414" customWidth="1"/>
    <col min="24" max="24" width="21.7109375" style="414" customWidth="1"/>
    <col min="25" max="25" width="9.140625" style="414" customWidth="1"/>
    <col min="26" max="26" width="9.140625" style="236" customWidth="1"/>
    <col min="27" max="33" width="9.140625" style="236"/>
    <col min="34" max="37" width="0" style="236" hidden="1" customWidth="1"/>
    <col min="38" max="16384" width="9.140625" style="236"/>
  </cols>
  <sheetData>
    <row r="1" spans="1:36" s="1448" customFormat="1" ht="26.25" x14ac:dyDescent="0.4">
      <c r="A1" s="1381" t="s">
        <v>36</v>
      </c>
      <c r="B1" s="1384"/>
      <c r="C1" s="1384"/>
      <c r="D1" s="1384"/>
      <c r="E1" s="1385"/>
      <c r="F1" s="1385"/>
      <c r="G1" s="1447"/>
      <c r="H1" s="1447"/>
      <c r="I1" s="1447"/>
      <c r="J1" s="1384"/>
      <c r="K1" s="1385"/>
      <c r="L1" s="1385"/>
      <c r="M1" s="1385"/>
      <c r="N1" s="1385"/>
      <c r="O1" s="1385"/>
      <c r="P1" s="1385"/>
      <c r="Q1" s="1384"/>
      <c r="R1" s="1384"/>
      <c r="S1" s="1385"/>
      <c r="T1" s="1385"/>
      <c r="U1" s="1385"/>
      <c r="V1" s="1385"/>
      <c r="W1" s="1385"/>
      <c r="X1" s="1385"/>
      <c r="Y1" s="1385"/>
    </row>
    <row r="2" spans="1:36" s="1452" customFormat="1" ht="23.25" x14ac:dyDescent="0.35">
      <c r="A2" s="1387" t="s">
        <v>282</v>
      </c>
      <c r="B2" s="1449"/>
      <c r="C2" s="1449"/>
      <c r="D2" s="1449"/>
      <c r="E2" s="1450"/>
      <c r="F2" s="1450"/>
      <c r="G2" s="1451"/>
      <c r="H2" s="1451"/>
      <c r="I2" s="1451"/>
      <c r="J2" s="1449"/>
      <c r="K2" s="1450"/>
      <c r="L2" s="1450"/>
      <c r="M2" s="1450"/>
      <c r="N2" s="1450"/>
      <c r="O2" s="1450"/>
      <c r="P2" s="1450"/>
      <c r="Q2" s="1449"/>
      <c r="R2" s="1449"/>
      <c r="S2" s="1450"/>
      <c r="T2" s="1450"/>
      <c r="U2" s="1450"/>
      <c r="V2" s="1450"/>
      <c r="W2" s="1450"/>
      <c r="X2" s="1450"/>
      <c r="Y2" s="1450"/>
    </row>
    <row r="3" spans="1:36" x14ac:dyDescent="0.2">
      <c r="B3" s="415"/>
    </row>
    <row r="4" spans="1:36" s="238" customFormat="1" ht="15" x14ac:dyDescent="0.25">
      <c r="A4" s="417"/>
      <c r="B4" s="1453" t="s">
        <v>38</v>
      </c>
      <c r="C4" s="398"/>
      <c r="D4" s="398"/>
      <c r="E4" s="417"/>
      <c r="F4" s="418"/>
      <c r="G4" s="419" t="s">
        <v>37</v>
      </c>
      <c r="H4" s="420"/>
      <c r="I4" s="420"/>
      <c r="J4" s="398"/>
      <c r="K4" s="417"/>
      <c r="L4" s="417"/>
      <c r="M4" s="417"/>
      <c r="N4" s="417"/>
      <c r="O4" s="417"/>
      <c r="P4" s="417"/>
      <c r="Q4" s="398"/>
      <c r="R4" s="398"/>
      <c r="S4" s="417"/>
      <c r="T4" s="417"/>
      <c r="U4" s="417"/>
      <c r="V4" s="417"/>
      <c r="W4" s="417"/>
      <c r="X4" s="417"/>
      <c r="Y4" s="417"/>
    </row>
    <row r="5" spans="1:36" s="238" customFormat="1" ht="15" x14ac:dyDescent="0.25">
      <c r="A5" s="417"/>
      <c r="B5" s="1454" t="str">
        <f>'1. Building Information'!$C$14</f>
        <v>Project Name</v>
      </c>
      <c r="C5" s="398"/>
      <c r="D5" s="398"/>
      <c r="E5" s="417"/>
      <c r="F5" s="402"/>
      <c r="G5" s="421" t="s">
        <v>171</v>
      </c>
      <c r="H5" s="422"/>
      <c r="I5" s="241"/>
      <c r="J5" s="398"/>
      <c r="K5" s="417"/>
      <c r="L5" s="417"/>
      <c r="M5" s="417"/>
      <c r="N5" s="417"/>
      <c r="O5" s="417"/>
      <c r="P5" s="417"/>
      <c r="Q5" s="398"/>
      <c r="R5" s="398"/>
      <c r="S5" s="417"/>
      <c r="T5" s="417"/>
      <c r="U5" s="417"/>
      <c r="V5" s="417"/>
      <c r="W5" s="417"/>
      <c r="X5" s="417"/>
      <c r="Y5" s="417"/>
      <c r="AI5" s="239" t="s">
        <v>439</v>
      </c>
      <c r="AJ5" s="240"/>
    </row>
    <row r="6" spans="1:36" s="238" customFormat="1" ht="15" x14ac:dyDescent="0.25">
      <c r="A6" s="417"/>
      <c r="B6" s="424"/>
      <c r="C6" s="398"/>
      <c r="D6" s="398"/>
      <c r="E6" s="417"/>
      <c r="F6" s="402"/>
      <c r="G6" s="421" t="s">
        <v>91</v>
      </c>
      <c r="H6" s="422"/>
      <c r="I6" s="425"/>
      <c r="J6" s="398"/>
      <c r="K6" s="417"/>
      <c r="L6" s="417"/>
      <c r="M6" s="417"/>
      <c r="N6" s="417"/>
      <c r="O6" s="417"/>
      <c r="P6" s="417"/>
      <c r="Q6" s="398"/>
      <c r="R6" s="398"/>
      <c r="S6" s="417"/>
      <c r="T6" s="417"/>
      <c r="U6" s="417"/>
      <c r="V6" s="417"/>
      <c r="W6" s="417"/>
      <c r="X6" s="417"/>
      <c r="Y6" s="417"/>
      <c r="AI6" s="242" t="s">
        <v>73</v>
      </c>
      <c r="AJ6" s="243"/>
    </row>
    <row r="7" spans="1:36" s="244" customFormat="1" ht="15" x14ac:dyDescent="0.25">
      <c r="A7" s="426"/>
      <c r="B7" s="418" t="s">
        <v>55</v>
      </c>
      <c r="C7" s="426"/>
      <c r="D7" s="397"/>
      <c r="E7" s="402"/>
      <c r="F7" s="402"/>
      <c r="G7" s="427" t="s">
        <v>88</v>
      </c>
      <c r="H7" s="428"/>
      <c r="I7" s="1207"/>
      <c r="J7" s="397"/>
      <c r="K7" s="402"/>
      <c r="L7" s="402"/>
      <c r="M7" s="402"/>
      <c r="N7" s="402"/>
      <c r="O7" s="402"/>
      <c r="P7" s="402"/>
      <c r="Q7" s="429"/>
      <c r="R7" s="429"/>
      <c r="S7" s="426"/>
      <c r="T7" s="426"/>
      <c r="U7" s="426"/>
      <c r="V7" s="426"/>
      <c r="W7" s="426"/>
      <c r="X7" s="426"/>
      <c r="Y7" s="426"/>
      <c r="AI7" s="242" t="s">
        <v>74</v>
      </c>
      <c r="AJ7" s="243"/>
    </row>
    <row r="8" spans="1:36" s="238" customFormat="1" ht="15" customHeight="1" x14ac:dyDescent="0.25">
      <c r="A8" s="417"/>
      <c r="B8" s="2047" t="s">
        <v>783</v>
      </c>
      <c r="C8" s="2047"/>
      <c r="D8" s="2047"/>
      <c r="E8" s="2047"/>
      <c r="F8" s="402"/>
      <c r="G8" s="427" t="s">
        <v>89</v>
      </c>
      <c r="H8" s="428"/>
      <c r="I8" s="430"/>
      <c r="J8" s="397"/>
      <c r="K8" s="402"/>
      <c r="L8" s="402"/>
      <c r="M8" s="402"/>
      <c r="N8" s="402"/>
      <c r="O8" s="417"/>
      <c r="P8" s="398"/>
      <c r="Q8" s="398"/>
      <c r="R8" s="398"/>
      <c r="S8" s="417"/>
      <c r="T8" s="417"/>
      <c r="U8" s="417"/>
      <c r="V8" s="417"/>
      <c r="W8" s="417"/>
      <c r="X8" s="417"/>
      <c r="Y8" s="417"/>
    </row>
    <row r="9" spans="1:36" s="238" customFormat="1" ht="15" x14ac:dyDescent="0.25">
      <c r="A9" s="417"/>
      <c r="B9" s="2047"/>
      <c r="C9" s="2047"/>
      <c r="D9" s="2047"/>
      <c r="E9" s="2047"/>
      <c r="F9" s="417"/>
      <c r="G9" s="417"/>
      <c r="H9" s="417"/>
      <c r="I9" s="417"/>
      <c r="J9" s="417"/>
      <c r="K9" s="402"/>
      <c r="L9" s="402"/>
      <c r="M9" s="402"/>
      <c r="N9" s="402"/>
      <c r="O9" s="417"/>
      <c r="P9" s="417"/>
      <c r="Q9" s="398"/>
      <c r="R9" s="398"/>
      <c r="S9" s="417"/>
      <c r="T9" s="417"/>
      <c r="U9" s="417"/>
      <c r="V9" s="417"/>
      <c r="W9" s="417"/>
      <c r="X9" s="417"/>
      <c r="Y9" s="417"/>
    </row>
    <row r="10" spans="1:36" s="238" customFormat="1" ht="15" x14ac:dyDescent="0.25">
      <c r="A10" s="417"/>
      <c r="B10" s="2047"/>
      <c r="C10" s="2047"/>
      <c r="D10" s="2047"/>
      <c r="E10" s="2047"/>
      <c r="F10" s="417"/>
      <c r="G10" s="417"/>
      <c r="H10" s="417"/>
      <c r="I10" s="417"/>
      <c r="J10" s="417"/>
      <c r="K10" s="402"/>
      <c r="L10" s="402"/>
      <c r="M10" s="402"/>
      <c r="N10" s="402"/>
      <c r="O10" s="417"/>
      <c r="P10" s="417"/>
      <c r="Q10" s="398"/>
      <c r="R10" s="398"/>
      <c r="S10" s="417"/>
      <c r="T10" s="417"/>
      <c r="U10" s="417"/>
      <c r="V10" s="417"/>
      <c r="W10" s="417"/>
      <c r="X10" s="417"/>
      <c r="Y10" s="417"/>
    </row>
    <row r="11" spans="1:36" s="238" customFormat="1" ht="15" x14ac:dyDescent="0.25">
      <c r="A11" s="417"/>
      <c r="B11" s="2047"/>
      <c r="C11" s="2047"/>
      <c r="D11" s="2047"/>
      <c r="E11" s="2047"/>
      <c r="F11" s="417"/>
      <c r="G11" s="417"/>
      <c r="H11" s="417"/>
      <c r="I11" s="417"/>
      <c r="J11" s="417"/>
      <c r="K11" s="402"/>
      <c r="L11" s="402"/>
      <c r="M11" s="402"/>
      <c r="N11" s="402"/>
      <c r="O11" s="417"/>
      <c r="P11" s="417"/>
      <c r="Q11" s="398"/>
      <c r="R11" s="398"/>
      <c r="S11" s="417"/>
      <c r="T11" s="417"/>
      <c r="U11" s="417"/>
      <c r="V11" s="417"/>
      <c r="W11" s="417"/>
      <c r="X11" s="417"/>
      <c r="Y11" s="417"/>
    </row>
    <row r="12" spans="1:36" s="238" customFormat="1" ht="59.25" customHeight="1" x14ac:dyDescent="0.25">
      <c r="A12" s="417"/>
      <c r="B12" s="2048" t="s">
        <v>771</v>
      </c>
      <c r="C12" s="2048"/>
      <c r="D12" s="2048"/>
      <c r="E12" s="2048"/>
      <c r="F12" s="417"/>
      <c r="G12" s="417"/>
      <c r="H12" s="417"/>
      <c r="I12" s="417"/>
      <c r="J12" s="417"/>
      <c r="K12" s="402"/>
      <c r="L12" s="402"/>
      <c r="M12" s="402"/>
      <c r="N12" s="402"/>
      <c r="O12" s="417"/>
      <c r="P12" s="417"/>
      <c r="Q12" s="398"/>
      <c r="R12" s="398"/>
      <c r="S12" s="417"/>
      <c r="T12" s="417"/>
      <c r="U12" s="417"/>
      <c r="V12" s="417"/>
      <c r="W12" s="417"/>
      <c r="X12" s="417"/>
      <c r="Y12" s="417"/>
    </row>
    <row r="13" spans="1:36" s="238" customFormat="1" ht="15" x14ac:dyDescent="0.25">
      <c r="A13" s="417"/>
      <c r="B13" s="397"/>
      <c r="C13" s="397"/>
      <c r="D13" s="397"/>
      <c r="E13" s="402"/>
      <c r="F13" s="1270"/>
      <c r="G13" s="1270"/>
      <c r="H13" s="420"/>
      <c r="I13" s="420"/>
      <c r="J13" s="397"/>
      <c r="K13" s="402"/>
      <c r="L13" s="402"/>
      <c r="M13" s="402"/>
      <c r="N13" s="402"/>
      <c r="O13" s="402"/>
      <c r="P13" s="402"/>
      <c r="Q13" s="398"/>
      <c r="R13" s="398"/>
      <c r="S13" s="417"/>
      <c r="T13" s="417"/>
      <c r="U13" s="417"/>
      <c r="V13" s="417"/>
      <c r="W13" s="417"/>
      <c r="X13" s="417"/>
      <c r="Y13" s="417"/>
    </row>
    <row r="14" spans="1:36" s="1459" customFormat="1" ht="18.75" x14ac:dyDescent="0.3">
      <c r="A14" s="1455"/>
      <c r="B14" s="1456" t="s">
        <v>445</v>
      </c>
      <c r="C14" s="1457"/>
      <c r="D14" s="1458"/>
      <c r="E14" s="1458"/>
      <c r="F14" s="1458"/>
      <c r="G14" s="1458"/>
      <c r="H14" s="1458"/>
      <c r="I14" s="1458"/>
      <c r="J14" s="1458"/>
      <c r="K14" s="1458"/>
      <c r="L14" s="1458"/>
      <c r="M14" s="1458"/>
      <c r="N14" s="1458"/>
      <c r="O14" s="1458"/>
      <c r="P14" s="1458"/>
      <c r="Q14" s="1455"/>
      <c r="R14" s="1455"/>
      <c r="S14" s="1455"/>
      <c r="T14" s="1455"/>
      <c r="U14" s="1455"/>
      <c r="V14" s="1455"/>
      <c r="W14" s="1455"/>
      <c r="X14" s="1455"/>
      <c r="Y14" s="1455"/>
    </row>
    <row r="15" spans="1:36" s="238" customFormat="1" ht="15" x14ac:dyDescent="0.25">
      <c r="A15" s="417"/>
      <c r="B15" s="435"/>
      <c r="C15" s="436"/>
      <c r="D15" s="398"/>
      <c r="E15" s="398"/>
      <c r="F15" s="398"/>
      <c r="G15" s="398"/>
      <c r="H15" s="398"/>
      <c r="I15" s="398"/>
      <c r="J15" s="398"/>
      <c r="K15" s="398"/>
      <c r="L15" s="398"/>
      <c r="M15" s="398"/>
      <c r="N15" s="398"/>
      <c r="O15" s="398"/>
      <c r="P15" s="398"/>
      <c r="Q15" s="417"/>
      <c r="R15" s="417"/>
      <c r="S15" s="417"/>
      <c r="T15" s="417"/>
      <c r="U15" s="417"/>
      <c r="V15" s="417"/>
      <c r="W15" s="417"/>
      <c r="X15" s="417"/>
      <c r="Y15" s="417"/>
    </row>
    <row r="16" spans="1:36" s="238" customFormat="1" ht="15" x14ac:dyDescent="0.25">
      <c r="A16" s="417"/>
      <c r="B16" s="435" t="s">
        <v>127</v>
      </c>
      <c r="C16" s="406"/>
      <c r="D16" s="437"/>
      <c r="E16" s="437"/>
      <c r="F16" s="437"/>
      <c r="G16" s="437"/>
      <c r="H16" s="437"/>
      <c r="I16" s="437"/>
      <c r="J16" s="398"/>
      <c r="K16" s="398"/>
      <c r="L16" s="398"/>
      <c r="M16" s="398"/>
      <c r="N16" s="398"/>
      <c r="O16" s="398"/>
      <c r="P16" s="398"/>
      <c r="Q16" s="417"/>
      <c r="R16" s="417"/>
      <c r="S16" s="417"/>
      <c r="T16" s="417"/>
      <c r="U16" s="417"/>
      <c r="V16" s="417"/>
      <c r="W16" s="417"/>
      <c r="X16" s="417"/>
      <c r="Y16" s="417"/>
    </row>
    <row r="17" spans="1:25" s="238" customFormat="1" ht="15.75" thickBot="1" x14ac:dyDescent="0.3">
      <c r="A17" s="417"/>
      <c r="B17" s="435"/>
      <c r="C17" s="406"/>
      <c r="D17" s="437"/>
      <c r="E17" s="437"/>
      <c r="F17" s="437"/>
      <c r="G17" s="437"/>
      <c r="H17" s="437"/>
      <c r="I17" s="437"/>
      <c r="J17" s="398"/>
      <c r="K17" s="398"/>
      <c r="L17" s="398"/>
      <c r="M17" s="398"/>
      <c r="N17" s="398"/>
      <c r="O17" s="398"/>
      <c r="P17" s="398"/>
      <c r="Q17" s="417"/>
      <c r="R17" s="417"/>
      <c r="S17" s="417"/>
      <c r="T17" s="417"/>
      <c r="U17" s="417"/>
      <c r="V17" s="417"/>
      <c r="W17" s="417"/>
      <c r="X17" s="417"/>
      <c r="Y17" s="417"/>
    </row>
    <row r="18" spans="1:25" s="238" customFormat="1" ht="31.5" customHeight="1" thickBot="1" x14ac:dyDescent="0.4">
      <c r="A18" s="417"/>
      <c r="B18" s="435"/>
      <c r="C18" s="436"/>
      <c r="D18" s="398"/>
      <c r="E18" s="398"/>
      <c r="F18" s="398"/>
      <c r="G18" s="398"/>
      <c r="H18" s="398"/>
      <c r="I18" s="2033" t="str">
        <f>'1. Building Information'!$B$55</f>
        <v>SITE 1: Project Name -- Project Address</v>
      </c>
      <c r="J18" s="2034"/>
      <c r="K18" s="2034"/>
      <c r="L18" s="2034"/>
      <c r="M18" s="2035"/>
      <c r="N18" s="2033" t="str">
        <f>'1. Building Information'!$B$107</f>
        <v xml:space="preserve">SITE 2:  -- </v>
      </c>
      <c r="O18" s="2034"/>
      <c r="P18" s="2034"/>
      <c r="Q18" s="2034"/>
      <c r="R18" s="2035"/>
      <c r="S18" s="2033" t="str">
        <f>'1. Building Information'!$B$155</f>
        <v xml:space="preserve">SITE 3:  -- </v>
      </c>
      <c r="T18" s="2034"/>
      <c r="U18" s="2034"/>
      <c r="V18" s="2034"/>
      <c r="W18" s="2035"/>
      <c r="X18" s="417"/>
      <c r="Y18" s="417"/>
    </row>
    <row r="19" spans="1:25" s="246" customFormat="1" ht="63.75" customHeight="1" x14ac:dyDescent="0.2">
      <c r="A19" s="438"/>
      <c r="B19" s="1460" t="s">
        <v>126</v>
      </c>
      <c r="C19" s="1461" t="s">
        <v>906</v>
      </c>
      <c r="D19" s="1461" t="s">
        <v>58</v>
      </c>
      <c r="E19" s="1461" t="s">
        <v>907</v>
      </c>
      <c r="F19" s="1461" t="s">
        <v>58</v>
      </c>
      <c r="G19" s="1462" t="s">
        <v>908</v>
      </c>
      <c r="H19" s="1463" t="s">
        <v>909</v>
      </c>
      <c r="I19" s="1464" t="s">
        <v>471</v>
      </c>
      <c r="J19" s="1465" t="s">
        <v>472</v>
      </c>
      <c r="K19" s="1466" t="s">
        <v>522</v>
      </c>
      <c r="L19" s="1466" t="s">
        <v>224</v>
      </c>
      <c r="M19" s="1467" t="s">
        <v>93</v>
      </c>
      <c r="N19" s="1468" t="s">
        <v>70</v>
      </c>
      <c r="O19" s="1465" t="s">
        <v>90</v>
      </c>
      <c r="P19" s="1466" t="s">
        <v>522</v>
      </c>
      <c r="Q19" s="1466" t="s">
        <v>224</v>
      </c>
      <c r="R19" s="1469" t="s">
        <v>93</v>
      </c>
      <c r="S19" s="1464" t="s">
        <v>70</v>
      </c>
      <c r="T19" s="1465" t="s">
        <v>90</v>
      </c>
      <c r="U19" s="1466" t="s">
        <v>522</v>
      </c>
      <c r="V19" s="1466" t="s">
        <v>224</v>
      </c>
      <c r="W19" s="1467" t="s">
        <v>93</v>
      </c>
      <c r="X19" s="438"/>
      <c r="Y19" s="438"/>
    </row>
    <row r="20" spans="1:25" s="247" customFormat="1" ht="17.25" x14ac:dyDescent="0.2">
      <c r="A20" s="439"/>
      <c r="B20" s="1213" t="s">
        <v>412</v>
      </c>
      <c r="C20" s="1333">
        <v>2</v>
      </c>
      <c r="D20" s="1324" t="s">
        <v>61</v>
      </c>
      <c r="E20" s="1324">
        <v>5</v>
      </c>
      <c r="F20" s="1324" t="s">
        <v>7</v>
      </c>
      <c r="G20" s="1333">
        <v>0.1</v>
      </c>
      <c r="H20" s="1334">
        <v>0</v>
      </c>
      <c r="I20" s="440">
        <f>'1. Building Information'!$W$83</f>
        <v>0</v>
      </c>
      <c r="J20" s="441">
        <f>'1. Building Information'!$X$83</f>
        <v>0</v>
      </c>
      <c r="K20" s="442">
        <f>($C20*$E20*$G20*$I20)+($C20*$E20*$H20*$J20)</f>
        <v>0</v>
      </c>
      <c r="L20" s="442">
        <f>'1. Building Information'!Z83</f>
        <v>0</v>
      </c>
      <c r="M20" s="1214" t="str">
        <f>'6. Building Potential Summary'!E16</f>
        <v>No</v>
      </c>
      <c r="N20" s="443">
        <f>'1. Building Information'!W130</f>
        <v>0</v>
      </c>
      <c r="O20" s="441">
        <f>'1. Building Information'!X130</f>
        <v>0</v>
      </c>
      <c r="P20" s="442">
        <f t="shared" ref="P20:P25" si="0">($C20*$E20*$G20*$N20)+($C20*$E20*$H20*$O20)</f>
        <v>0</v>
      </c>
      <c r="Q20" s="442">
        <f>'1. Building Information'!Z130</f>
        <v>0</v>
      </c>
      <c r="R20" s="1217" t="str">
        <f>'6. Building Potential Summary'!G16</f>
        <v>No</v>
      </c>
      <c r="S20" s="440">
        <f>'1. Building Information'!W178</f>
        <v>0</v>
      </c>
      <c r="T20" s="441">
        <f>'1. Building Information'!X178</f>
        <v>0</v>
      </c>
      <c r="U20" s="442">
        <f t="shared" ref="U20:U25" si="1">($C20*$E20*$G20*$S20)+($C20*$E20*$H20*$T20)</f>
        <v>0</v>
      </c>
      <c r="V20" s="442">
        <f>'1. Building Information'!Z178</f>
        <v>0</v>
      </c>
      <c r="W20" s="1214" t="str">
        <f>'6. Building Potential Summary'!I16</f>
        <v>No</v>
      </c>
      <c r="X20" s="439"/>
      <c r="Y20" s="439"/>
    </row>
    <row r="21" spans="1:25" s="247" customFormat="1" ht="17.25" x14ac:dyDescent="0.2">
      <c r="A21" s="439"/>
      <c r="B21" s="1213" t="s">
        <v>168</v>
      </c>
      <c r="C21" s="1324">
        <v>1.5</v>
      </c>
      <c r="D21" s="1324" t="s">
        <v>61</v>
      </c>
      <c r="E21" s="1324">
        <v>0.5</v>
      </c>
      <c r="F21" s="1324" t="s">
        <v>7</v>
      </c>
      <c r="G21" s="1333">
        <v>3</v>
      </c>
      <c r="H21" s="1334">
        <v>0.5</v>
      </c>
      <c r="I21" s="440">
        <f>'1. Building Information'!$AA$83</f>
        <v>0</v>
      </c>
      <c r="J21" s="441">
        <f>'1. Building Information'!$AB$83</f>
        <v>0</v>
      </c>
      <c r="K21" s="442">
        <f t="shared" ref="K21:K25" si="2">($C21*$E21*$G21*$I21)+($C21*$E21*$H21*$J21)</f>
        <v>0</v>
      </c>
      <c r="L21" s="442">
        <f>'1. Building Information'!AD83</f>
        <v>0</v>
      </c>
      <c r="M21" s="1214" t="str">
        <f>'6. Building Potential Summary'!E17</f>
        <v>No</v>
      </c>
      <c r="N21" s="443">
        <f>'1. Building Information'!$L$130</f>
        <v>0</v>
      </c>
      <c r="O21" s="441">
        <f>'1. Building Information'!$M$130</f>
        <v>0</v>
      </c>
      <c r="P21" s="442">
        <f t="shared" si="0"/>
        <v>0</v>
      </c>
      <c r="Q21" s="442">
        <f>'1. Building Information'!AD130</f>
        <v>0</v>
      </c>
      <c r="R21" s="1217" t="str">
        <f>'6. Building Potential Summary'!G17</f>
        <v>No</v>
      </c>
      <c r="S21" s="440">
        <f>'1. Building Information'!$L$178</f>
        <v>0</v>
      </c>
      <c r="T21" s="441">
        <f>'1. Building Information'!$M$178</f>
        <v>0</v>
      </c>
      <c r="U21" s="442">
        <f t="shared" si="1"/>
        <v>0</v>
      </c>
      <c r="V21" s="442">
        <f>'1. Building Information'!AD178</f>
        <v>0</v>
      </c>
      <c r="W21" s="1214" t="str">
        <f>'6. Building Potential Summary'!I17</f>
        <v>No</v>
      </c>
      <c r="X21" s="439"/>
      <c r="Y21" s="439"/>
    </row>
    <row r="22" spans="1:25" s="247" customFormat="1" ht="17.25" x14ac:dyDescent="0.2">
      <c r="A22" s="439"/>
      <c r="B22" s="1213" t="s">
        <v>150</v>
      </c>
      <c r="C22" s="1324">
        <v>0.5</v>
      </c>
      <c r="D22" s="1324" t="s">
        <v>159</v>
      </c>
      <c r="E22" s="1324">
        <v>1</v>
      </c>
      <c r="F22" s="1324" t="s">
        <v>66</v>
      </c>
      <c r="G22" s="1333">
        <v>2</v>
      </c>
      <c r="H22" s="1334">
        <v>0.4</v>
      </c>
      <c r="I22" s="440">
        <f>'1. Building Information'!$AE$83</f>
        <v>0</v>
      </c>
      <c r="J22" s="441">
        <f>'1. Building Information'!$AF$83</f>
        <v>0</v>
      </c>
      <c r="K22" s="442">
        <f t="shared" si="2"/>
        <v>0</v>
      </c>
      <c r="L22" s="442">
        <f>'1. Building Information'!AH83</f>
        <v>0</v>
      </c>
      <c r="M22" s="1214" t="str">
        <f>'6. Building Potential Summary'!E18</f>
        <v>Yes</v>
      </c>
      <c r="N22" s="443">
        <f>'1. Building Information'!$L$130*0.5</f>
        <v>0</v>
      </c>
      <c r="O22" s="441">
        <f>'1. Building Information'!$M$130*0.5</f>
        <v>0</v>
      </c>
      <c r="P22" s="442">
        <f t="shared" si="0"/>
        <v>0</v>
      </c>
      <c r="Q22" s="442">
        <f>'1. Building Information'!AH130</f>
        <v>0</v>
      </c>
      <c r="R22" s="1217" t="str">
        <f>'6. Building Potential Summary'!G18</f>
        <v>Yes</v>
      </c>
      <c r="S22" s="440">
        <f>'1. Building Information'!$L$178*0.5</f>
        <v>0</v>
      </c>
      <c r="T22" s="441">
        <f>'1. Building Information'!$M$178*0.5</f>
        <v>0</v>
      </c>
      <c r="U22" s="442">
        <f t="shared" si="1"/>
        <v>0</v>
      </c>
      <c r="V22" s="442">
        <f>'1. Building Information'!AH178</f>
        <v>0</v>
      </c>
      <c r="W22" s="1214" t="str">
        <f>'6. Building Potential Summary'!I18</f>
        <v>Yes</v>
      </c>
      <c r="X22" s="439"/>
      <c r="Y22" s="439"/>
    </row>
    <row r="23" spans="1:25" s="247" customFormat="1" ht="17.25" x14ac:dyDescent="0.2">
      <c r="A23" s="439"/>
      <c r="B23" s="1213" t="s">
        <v>151</v>
      </c>
      <c r="C23" s="1324">
        <v>1.28</v>
      </c>
      <c r="D23" s="1324" t="s">
        <v>159</v>
      </c>
      <c r="E23" s="1324">
        <v>1</v>
      </c>
      <c r="F23" s="1324" t="s">
        <v>66</v>
      </c>
      <c r="G23" s="1333">
        <v>3</v>
      </c>
      <c r="H23" s="1334">
        <v>0.5</v>
      </c>
      <c r="I23" s="440">
        <f>'1. Building Information'!$AI$83</f>
        <v>0</v>
      </c>
      <c r="J23" s="441">
        <f>'1. Building Information'!$AJ$83</f>
        <v>0</v>
      </c>
      <c r="K23" s="442">
        <f t="shared" si="2"/>
        <v>0</v>
      </c>
      <c r="L23" s="442">
        <f>'1. Building Information'!AL83</f>
        <v>0</v>
      </c>
      <c r="M23" s="1214" t="str">
        <f>'6. Building Potential Summary'!E19</f>
        <v>Yes</v>
      </c>
      <c r="N23" s="443">
        <f>'1. Building Information'!$L$130</f>
        <v>0</v>
      </c>
      <c r="O23" s="441">
        <f>'1. Building Information'!$M$130</f>
        <v>0</v>
      </c>
      <c r="P23" s="442">
        <f t="shared" si="0"/>
        <v>0</v>
      </c>
      <c r="Q23" s="442">
        <f>'1. Building Information'!AL130</f>
        <v>0</v>
      </c>
      <c r="R23" s="1217" t="str">
        <f>'6. Building Potential Summary'!G19</f>
        <v>Yes</v>
      </c>
      <c r="S23" s="440">
        <f>'1. Building Information'!$L$178</f>
        <v>0</v>
      </c>
      <c r="T23" s="441">
        <f>'1. Building Information'!$M$178</f>
        <v>0</v>
      </c>
      <c r="U23" s="442">
        <f t="shared" si="1"/>
        <v>0</v>
      </c>
      <c r="V23" s="442">
        <f>'1. Building Information'!AL178</f>
        <v>0</v>
      </c>
      <c r="W23" s="1214" t="str">
        <f>'6. Building Potential Summary'!I19</f>
        <v>Yes</v>
      </c>
      <c r="X23" s="439"/>
      <c r="Y23" s="439"/>
    </row>
    <row r="24" spans="1:25" s="247" customFormat="1" ht="17.25" x14ac:dyDescent="0.2">
      <c r="A24" s="439"/>
      <c r="B24" s="1213" t="s">
        <v>167</v>
      </c>
      <c r="C24" s="1324">
        <v>2.2000000000000002</v>
      </c>
      <c r="D24" s="1324" t="s">
        <v>61</v>
      </c>
      <c r="E24" s="1324">
        <f>15/60</f>
        <v>0.25</v>
      </c>
      <c r="F24" s="1324" t="s">
        <v>7</v>
      </c>
      <c r="G24" s="1333">
        <v>1</v>
      </c>
      <c r="H24" s="1334">
        <v>0</v>
      </c>
      <c r="I24" s="440">
        <f>'1. Building Information'!$L$68+'1. Building Information'!$L$72+'1. Building Information'!$L$73+'1. Building Information'!$L$74+'1. Building Information'!$L$77+'1. Building Information'!$L$78+'1. Building Information'!$L$79</f>
        <v>0</v>
      </c>
      <c r="J24" s="441">
        <f>'1. Building Information'!$M$68+'1. Building Information'!$M$72+'1. Building Information'!$M$73+'1. Building Information'!$M$74+'1. Building Information'!$M$77+'1. Building Information'!$M$78+'1. Building Information'!$M$79</f>
        <v>0</v>
      </c>
      <c r="K24" s="442">
        <f t="shared" si="2"/>
        <v>0</v>
      </c>
      <c r="L24" s="442">
        <f>'1. Building Information'!AP83</f>
        <v>0</v>
      </c>
      <c r="M24" s="1214" t="str">
        <f>'6. Building Potential Summary'!E20</f>
        <v>No</v>
      </c>
      <c r="N24" s="443">
        <f>'1. Building Information'!$L$115+'1. Building Information'!$L$119+'1. Building Information'!$L$120+'1. Building Information'!$L$121+'1. Building Information'!$L$124+'1. Building Information'!$L$125+'1. Building Information'!$L$126</f>
        <v>0</v>
      </c>
      <c r="O24" s="441">
        <f>'1. Building Information'!$M$115+'1. Building Information'!$M$119+'1. Building Information'!$M$120+'1. Building Information'!$M$121+'1. Building Information'!$M$124+'1. Building Information'!$M$125+'1. Building Information'!$M$126</f>
        <v>0</v>
      </c>
      <c r="P24" s="442">
        <f t="shared" si="0"/>
        <v>0</v>
      </c>
      <c r="Q24" s="442">
        <f>'1. Building Information'!AP130</f>
        <v>0</v>
      </c>
      <c r="R24" s="1217" t="str">
        <f>'6. Building Potential Summary'!G20</f>
        <v>No</v>
      </c>
      <c r="S24" s="440">
        <f>'1. Building Information'!$L$163+'1. Building Information'!$L$167+'1. Building Information'!$L$168+'1. Building Information'!$L$169+'1. Building Information'!$L$172+'1. Building Information'!$L$173+'1. Building Information'!$L$174</f>
        <v>0</v>
      </c>
      <c r="T24" s="441">
        <f>'1. Building Information'!$M$163+'1. Building Information'!$M$167+'1. Building Information'!$M$168+'1. Building Information'!$M$169+'1. Building Information'!$M$172+'1. Building Information'!$M$173+'1. Building Information'!$M$174</f>
        <v>0</v>
      </c>
      <c r="U24" s="442">
        <f t="shared" si="1"/>
        <v>0</v>
      </c>
      <c r="V24" s="442">
        <f>'1. Building Information'!AP178</f>
        <v>0</v>
      </c>
      <c r="W24" s="1214" t="str">
        <f>'6. Building Potential Summary'!I20</f>
        <v>No</v>
      </c>
      <c r="X24" s="439"/>
      <c r="Y24" s="439"/>
    </row>
    <row r="25" spans="1:25" s="247" customFormat="1" ht="18" thickBot="1" x14ac:dyDescent="0.25">
      <c r="A25" s="439"/>
      <c r="B25" s="1213" t="s">
        <v>165</v>
      </c>
      <c r="C25" s="1324">
        <v>82.51</v>
      </c>
      <c r="D25" s="1324" t="s">
        <v>71</v>
      </c>
      <c r="E25" s="1324">
        <v>1</v>
      </c>
      <c r="F25" s="1324" t="s">
        <v>72</v>
      </c>
      <c r="G25" s="1333">
        <v>1</v>
      </c>
      <c r="H25" s="1334">
        <v>0</v>
      </c>
      <c r="I25" s="440">
        <f>'1. Building Information'!$AQ$83</f>
        <v>0</v>
      </c>
      <c r="J25" s="441">
        <f>'1. Building Information'!$AR$83</f>
        <v>0</v>
      </c>
      <c r="K25" s="444">
        <f t="shared" si="2"/>
        <v>0</v>
      </c>
      <c r="L25" s="444">
        <f>'1. Building Information'!AT83</f>
        <v>0</v>
      </c>
      <c r="M25" s="1214" t="str">
        <f>'6. Building Potential Summary'!E21</f>
        <v>No</v>
      </c>
      <c r="N25" s="443">
        <f>'1. Building Information'!$L$118</f>
        <v>0</v>
      </c>
      <c r="O25" s="441">
        <f>'1. Building Information'!$M$118</f>
        <v>0</v>
      </c>
      <c r="P25" s="444">
        <f t="shared" si="0"/>
        <v>0</v>
      </c>
      <c r="Q25" s="444">
        <f>'1. Building Information'!AT130</f>
        <v>0</v>
      </c>
      <c r="R25" s="1217" t="str">
        <f>'6. Building Potential Summary'!G21</f>
        <v>No</v>
      </c>
      <c r="S25" s="440">
        <f>'1. Building Information'!$L$166</f>
        <v>0</v>
      </c>
      <c r="T25" s="441">
        <f>'1. Building Information'!$M$166</f>
        <v>0</v>
      </c>
      <c r="U25" s="444">
        <f t="shared" si="1"/>
        <v>0</v>
      </c>
      <c r="V25" s="444">
        <f>'1. Building Information'!AT178</f>
        <v>0</v>
      </c>
      <c r="W25" s="1214" t="str">
        <f>'6. Building Potential Summary'!I21</f>
        <v>No</v>
      </c>
      <c r="X25" s="439"/>
      <c r="Y25" s="439"/>
    </row>
    <row r="26" spans="1:25" s="247" customFormat="1" ht="30" customHeight="1" thickTop="1" thickBot="1" x14ac:dyDescent="0.25">
      <c r="A26" s="439"/>
      <c r="B26" s="2036" t="s">
        <v>20</v>
      </c>
      <c r="C26" s="2037"/>
      <c r="D26" s="2037"/>
      <c r="E26" s="2037"/>
      <c r="F26" s="2037"/>
      <c r="G26" s="2037"/>
      <c r="H26" s="2038"/>
      <c r="I26" s="1470"/>
      <c r="J26" s="1471"/>
      <c r="K26" s="445">
        <f>SUM(K20:K25)</f>
        <v>0</v>
      </c>
      <c r="L26" s="445">
        <f>SUM(L20:L25)</f>
        <v>0</v>
      </c>
      <c r="M26" s="1215"/>
      <c r="N26" s="1472"/>
      <c r="O26" s="1471"/>
      <c r="P26" s="445">
        <f>SUM(P20:P25)</f>
        <v>0</v>
      </c>
      <c r="Q26" s="445">
        <f>SUM(Q20:Q25)</f>
        <v>0</v>
      </c>
      <c r="R26" s="1218"/>
      <c r="S26" s="1470"/>
      <c r="T26" s="1471"/>
      <c r="U26" s="445">
        <f>SUM(U20:U25)</f>
        <v>0</v>
      </c>
      <c r="V26" s="445">
        <f>SUM(V20:V25)</f>
        <v>0</v>
      </c>
      <c r="W26" s="1215"/>
      <c r="X26" s="439"/>
      <c r="Y26" s="439"/>
    </row>
    <row r="27" spans="1:25" s="248" customFormat="1" ht="48" customHeight="1" thickBot="1" x14ac:dyDescent="0.3">
      <c r="A27" s="446"/>
      <c r="B27" s="2051" t="s">
        <v>784</v>
      </c>
      <c r="C27" s="2051"/>
      <c r="D27" s="2051"/>
      <c r="E27" s="2051"/>
      <c r="F27" s="2051"/>
      <c r="G27" s="2051"/>
      <c r="H27" s="2052"/>
      <c r="I27" s="2049" t="s">
        <v>690</v>
      </c>
      <c r="J27" s="2050"/>
      <c r="K27" s="447">
        <f>L27/365</f>
        <v>0</v>
      </c>
      <c r="L27" s="544">
        <v>0</v>
      </c>
      <c r="M27" s="1216"/>
      <c r="N27" s="2049" t="s">
        <v>690</v>
      </c>
      <c r="O27" s="2050"/>
      <c r="P27" s="447">
        <f>Q27/365</f>
        <v>0</v>
      </c>
      <c r="Q27" s="544">
        <v>0</v>
      </c>
      <c r="R27" s="1216"/>
      <c r="S27" s="2049" t="s">
        <v>690</v>
      </c>
      <c r="T27" s="2050"/>
      <c r="U27" s="447">
        <f>V27/365</f>
        <v>0</v>
      </c>
      <c r="V27" s="544">
        <v>0</v>
      </c>
      <c r="W27" s="1216"/>
      <c r="X27" s="446"/>
      <c r="Y27" s="446"/>
    </row>
    <row r="28" spans="1:25" s="248" customFormat="1" ht="15" x14ac:dyDescent="0.2">
      <c r="A28" s="446"/>
      <c r="B28" s="448"/>
      <c r="C28" s="449"/>
      <c r="D28" s="449"/>
      <c r="E28" s="449"/>
      <c r="F28" s="449"/>
      <c r="G28" s="449"/>
      <c r="H28" s="449"/>
      <c r="I28" s="449"/>
      <c r="J28" s="449"/>
      <c r="K28" s="450"/>
      <c r="L28" s="450"/>
      <c r="M28" s="450"/>
      <c r="N28" s="450"/>
      <c r="O28" s="450"/>
      <c r="P28" s="450"/>
      <c r="R28" s="451"/>
      <c r="S28" s="451"/>
      <c r="T28" s="446"/>
      <c r="U28" s="446"/>
      <c r="V28" s="446"/>
      <c r="W28" s="446"/>
      <c r="X28" s="446"/>
      <c r="Y28" s="446"/>
    </row>
    <row r="29" spans="1:25" s="248" customFormat="1" ht="15" x14ac:dyDescent="0.2">
      <c r="A29" s="446"/>
      <c r="B29" s="452" t="s">
        <v>54</v>
      </c>
      <c r="C29" s="449"/>
      <c r="D29" s="449"/>
      <c r="E29" s="449"/>
      <c r="F29" s="449"/>
      <c r="G29" s="449"/>
      <c r="H29" s="449"/>
      <c r="I29" s="449"/>
      <c r="J29" s="453" t="s">
        <v>157</v>
      </c>
      <c r="K29" s="450"/>
      <c r="L29" s="446"/>
      <c r="M29" s="446"/>
      <c r="N29" s="450"/>
      <c r="O29" s="450"/>
      <c r="P29" s="450"/>
      <c r="Q29" s="446"/>
      <c r="R29" s="451"/>
      <c r="S29" s="451"/>
      <c r="T29" s="446"/>
      <c r="U29" s="446"/>
      <c r="V29" s="446"/>
      <c r="W29" s="446"/>
      <c r="X29" s="446"/>
      <c r="Y29" s="446"/>
    </row>
    <row r="30" spans="1:25" s="248" customFormat="1" ht="15" x14ac:dyDescent="0.2">
      <c r="A30" s="446"/>
      <c r="B30" s="454" t="s">
        <v>413</v>
      </c>
      <c r="C30" s="449"/>
      <c r="D30" s="449"/>
      <c r="E30" s="449"/>
      <c r="F30" s="449"/>
      <c r="G30" s="449"/>
      <c r="H30" s="449"/>
      <c r="I30" s="449"/>
      <c r="J30" s="414" t="s">
        <v>158</v>
      </c>
      <c r="K30" s="450"/>
      <c r="L30" s="446"/>
      <c r="M30" s="446"/>
      <c r="N30" s="450"/>
      <c r="O30" s="450"/>
      <c r="P30" s="450"/>
      <c r="Q30" s="451"/>
      <c r="R30" s="451"/>
      <c r="S30" s="446"/>
      <c r="T30" s="446"/>
      <c r="U30" s="446"/>
      <c r="V30" s="446"/>
      <c r="W30" s="446"/>
      <c r="X30" s="446"/>
      <c r="Y30" s="446"/>
    </row>
    <row r="31" spans="1:25" s="245" customFormat="1" ht="15" x14ac:dyDescent="0.25">
      <c r="A31" s="436"/>
      <c r="B31" s="454" t="s">
        <v>910</v>
      </c>
      <c r="C31" s="455"/>
      <c r="D31" s="455"/>
      <c r="E31" s="456"/>
      <c r="F31" s="456"/>
      <c r="G31" s="455"/>
      <c r="H31" s="455"/>
      <c r="I31" s="455"/>
      <c r="J31" s="414" t="s">
        <v>160</v>
      </c>
      <c r="K31" s="456"/>
      <c r="L31" s="436"/>
      <c r="M31" s="436"/>
      <c r="N31" s="456"/>
      <c r="O31" s="456"/>
      <c r="P31" s="456"/>
      <c r="Q31" s="398"/>
      <c r="R31" s="398"/>
      <c r="S31" s="436"/>
      <c r="T31" s="436"/>
      <c r="U31" s="436"/>
      <c r="V31" s="436"/>
      <c r="W31" s="436"/>
      <c r="X31" s="436"/>
      <c r="Y31" s="436"/>
    </row>
    <row r="32" spans="1:25" s="238" customFormat="1" ht="15" x14ac:dyDescent="0.25">
      <c r="A32" s="417"/>
      <c r="B32" s="1335" t="s">
        <v>911</v>
      </c>
      <c r="C32" s="458"/>
      <c r="D32" s="458"/>
      <c r="E32" s="459"/>
      <c r="F32" s="459"/>
      <c r="G32" s="458"/>
      <c r="H32" s="458"/>
      <c r="I32" s="458"/>
      <c r="J32" s="414" t="s">
        <v>161</v>
      </c>
      <c r="K32" s="459"/>
      <c r="L32" s="417"/>
      <c r="M32" s="417"/>
      <c r="N32" s="460"/>
      <c r="O32" s="460"/>
      <c r="P32" s="460"/>
      <c r="Q32" s="461"/>
      <c r="R32" s="398"/>
      <c r="S32" s="417"/>
      <c r="T32" s="417"/>
      <c r="U32" s="417"/>
      <c r="V32" s="417"/>
      <c r="W32" s="417"/>
      <c r="X32" s="417"/>
      <c r="Y32" s="417"/>
    </row>
    <row r="33" spans="1:25" s="238" customFormat="1" ht="15" x14ac:dyDescent="0.25">
      <c r="A33" s="417"/>
      <c r="B33" s="457" t="s">
        <v>123</v>
      </c>
      <c r="C33" s="458"/>
      <c r="D33" s="458"/>
      <c r="E33" s="459"/>
      <c r="F33" s="459"/>
      <c r="G33" s="458"/>
      <c r="H33" s="458"/>
      <c r="I33" s="458"/>
      <c r="J33" s="417"/>
      <c r="K33" s="459"/>
      <c r="L33" s="460"/>
      <c r="M33" s="460"/>
      <c r="N33" s="460"/>
      <c r="O33" s="460"/>
      <c r="P33" s="460"/>
      <c r="Q33" s="461"/>
      <c r="R33" s="398"/>
      <c r="S33" s="417"/>
      <c r="T33" s="417"/>
      <c r="U33" s="417"/>
      <c r="V33" s="417"/>
      <c r="W33" s="417"/>
      <c r="X33" s="417"/>
      <c r="Y33" s="417"/>
    </row>
    <row r="34" spans="1:25" s="238" customFormat="1" ht="15" x14ac:dyDescent="0.25">
      <c r="A34" s="417"/>
      <c r="B34" s="457" t="s">
        <v>169</v>
      </c>
      <c r="C34" s="458"/>
      <c r="D34" s="458"/>
      <c r="E34" s="459"/>
      <c r="F34" s="459"/>
      <c r="G34" s="458"/>
      <c r="H34" s="458"/>
      <c r="I34" s="458"/>
      <c r="J34" s="458"/>
      <c r="K34" s="459"/>
      <c r="L34" s="460"/>
      <c r="M34" s="460"/>
      <c r="N34" s="460"/>
      <c r="O34" s="460"/>
      <c r="P34" s="460"/>
      <c r="Q34" s="461"/>
      <c r="R34" s="398"/>
      <c r="S34" s="417"/>
      <c r="T34" s="417"/>
      <c r="U34" s="417"/>
      <c r="V34" s="417"/>
      <c r="W34" s="417"/>
      <c r="X34" s="417"/>
      <c r="Y34" s="417"/>
    </row>
    <row r="35" spans="1:25" s="238" customFormat="1" ht="15" x14ac:dyDescent="0.25">
      <c r="A35" s="417"/>
      <c r="B35" s="457"/>
      <c r="C35" s="458"/>
      <c r="D35" s="458"/>
      <c r="E35" s="459"/>
      <c r="F35" s="459"/>
      <c r="G35" s="458"/>
      <c r="H35" s="458"/>
      <c r="I35" s="458"/>
      <c r="J35" s="458"/>
      <c r="K35" s="459"/>
      <c r="L35" s="460"/>
      <c r="M35" s="460"/>
      <c r="N35" s="460"/>
      <c r="O35" s="460"/>
      <c r="P35" s="460"/>
      <c r="Q35" s="461"/>
      <c r="R35" s="398"/>
      <c r="S35" s="417"/>
      <c r="T35" s="417"/>
      <c r="U35" s="417"/>
      <c r="V35" s="417"/>
      <c r="W35" s="417"/>
      <c r="X35" s="417"/>
      <c r="Y35" s="417"/>
    </row>
    <row r="36" spans="1:25" s="1477" customFormat="1" ht="18.75" x14ac:dyDescent="0.3">
      <c r="A36" s="1473"/>
      <c r="B36" s="1474" t="s">
        <v>444</v>
      </c>
      <c r="C36" s="1475"/>
      <c r="D36" s="1476"/>
      <c r="E36" s="1476"/>
      <c r="F36" s="1476"/>
      <c r="G36" s="1476"/>
      <c r="H36" s="1476"/>
      <c r="I36" s="1476"/>
      <c r="J36" s="1476"/>
      <c r="K36" s="1476"/>
      <c r="L36" s="1476"/>
      <c r="M36" s="1476"/>
      <c r="N36" s="1476"/>
      <c r="O36" s="1476"/>
      <c r="P36" s="1476"/>
      <c r="Q36" s="1473"/>
      <c r="R36" s="1473"/>
      <c r="S36" s="1473"/>
      <c r="T36" s="1473"/>
      <c r="U36" s="1473"/>
      <c r="V36" s="1473"/>
      <c r="W36" s="1473"/>
      <c r="X36" s="1473"/>
      <c r="Y36" s="1473"/>
    </row>
    <row r="37" spans="1:25" s="238" customFormat="1" ht="15" customHeight="1" x14ac:dyDescent="0.25">
      <c r="A37" s="417"/>
      <c r="B37" s="435"/>
      <c r="C37" s="436"/>
      <c r="D37" s="398"/>
      <c r="E37" s="398"/>
      <c r="F37" s="398"/>
      <c r="G37" s="398"/>
      <c r="H37" s="398"/>
      <c r="I37" s="398"/>
      <c r="J37" s="398"/>
      <c r="K37" s="398"/>
      <c r="L37" s="398"/>
      <c r="M37" s="398"/>
      <c r="N37" s="398"/>
      <c r="O37" s="398"/>
      <c r="P37" s="398"/>
      <c r="Q37" s="417"/>
      <c r="R37" s="417"/>
      <c r="S37" s="417"/>
      <c r="T37" s="417"/>
      <c r="U37" s="417"/>
      <c r="V37" s="417"/>
      <c r="W37" s="417"/>
      <c r="X37" s="417"/>
      <c r="Y37" s="417"/>
    </row>
    <row r="38" spans="1:25" s="238" customFormat="1" ht="15" customHeight="1" thickBot="1" x14ac:dyDescent="0.3">
      <c r="A38" s="417"/>
      <c r="B38" s="435" t="s">
        <v>94</v>
      </c>
      <c r="C38" s="436"/>
      <c r="D38" s="398"/>
      <c r="E38" s="398"/>
      <c r="F38" s="398"/>
      <c r="G38" s="398"/>
      <c r="H38" s="398"/>
      <c r="I38" s="398"/>
      <c r="J38" s="398"/>
      <c r="K38" s="398"/>
      <c r="L38" s="398"/>
      <c r="M38" s="398"/>
      <c r="N38" s="398"/>
      <c r="O38" s="398"/>
      <c r="P38" s="398"/>
      <c r="Q38" s="417"/>
      <c r="R38" s="417"/>
      <c r="S38" s="417"/>
      <c r="T38" s="417"/>
      <c r="U38" s="417"/>
      <c r="V38" s="417"/>
      <c r="W38" s="417"/>
      <c r="X38" s="417"/>
      <c r="Y38" s="417"/>
    </row>
    <row r="39" spans="1:25" s="238" customFormat="1" ht="45" customHeight="1" thickBot="1" x14ac:dyDescent="0.4">
      <c r="A39" s="402"/>
      <c r="B39" s="402"/>
      <c r="C39" s="462"/>
      <c r="D39" s="2033" t="str">
        <f>'1. Building Information'!$B$55</f>
        <v>SITE 1: Project Name -- Project Address</v>
      </c>
      <c r="E39" s="2034"/>
      <c r="F39" s="2034"/>
      <c r="G39" s="2035"/>
      <c r="H39" s="2033" t="str">
        <f>'1. Building Information'!$B$107</f>
        <v xml:space="preserve">SITE 2:  -- </v>
      </c>
      <c r="I39" s="2034"/>
      <c r="J39" s="2034"/>
      <c r="K39" s="2035"/>
      <c r="L39" s="2033" t="str">
        <f>'1. Building Information'!$B$155</f>
        <v xml:space="preserve">SITE 3:  -- </v>
      </c>
      <c r="M39" s="2034"/>
      <c r="N39" s="2034"/>
      <c r="O39" s="2035"/>
      <c r="P39" s="417"/>
      <c r="Q39" s="417"/>
      <c r="R39" s="417"/>
      <c r="S39" s="417"/>
      <c r="T39" s="417"/>
    </row>
    <row r="40" spans="1:25" s="250" customFormat="1" ht="45" customHeight="1" x14ac:dyDescent="0.2">
      <c r="A40" s="438"/>
      <c r="B40" s="1478" t="s">
        <v>56</v>
      </c>
      <c r="C40" s="1479" t="s">
        <v>912</v>
      </c>
      <c r="D40" s="1464" t="s">
        <v>59</v>
      </c>
      <c r="E40" s="1466" t="s">
        <v>92</v>
      </c>
      <c r="F40" s="1466" t="s">
        <v>224</v>
      </c>
      <c r="G40" s="1469" t="s">
        <v>93</v>
      </c>
      <c r="H40" s="1464" t="s">
        <v>59</v>
      </c>
      <c r="I40" s="1466" t="s">
        <v>92</v>
      </c>
      <c r="J40" s="1466" t="s">
        <v>224</v>
      </c>
      <c r="K40" s="1469" t="s">
        <v>93</v>
      </c>
      <c r="L40" s="1464" t="s">
        <v>59</v>
      </c>
      <c r="M40" s="1466" t="s">
        <v>92</v>
      </c>
      <c r="N40" s="1466" t="s">
        <v>224</v>
      </c>
      <c r="O40" s="1467" t="s">
        <v>93</v>
      </c>
      <c r="P40" s="463"/>
      <c r="Q40" s="463"/>
      <c r="R40" s="463"/>
      <c r="S40" s="463"/>
      <c r="T40" s="463"/>
    </row>
    <row r="41" spans="1:25" s="248" customFormat="1" ht="15" x14ac:dyDescent="0.2">
      <c r="A41" s="439"/>
      <c r="B41" s="1337" t="s">
        <v>913</v>
      </c>
      <c r="C41" s="1333">
        <v>11.1</v>
      </c>
      <c r="D41" s="464">
        <f>'1. Building Information'!$C$93</f>
        <v>0</v>
      </c>
      <c r="E41" s="442">
        <f>$C41*D41</f>
        <v>0</v>
      </c>
      <c r="F41" s="442">
        <f>365*E41</f>
        <v>0</v>
      </c>
      <c r="G41" s="1214" t="s">
        <v>74</v>
      </c>
      <c r="H41" s="464">
        <f>'1. Building Information'!$C$141</f>
        <v>0</v>
      </c>
      <c r="I41" s="442">
        <f>$C41*H41</f>
        <v>0</v>
      </c>
      <c r="J41" s="442">
        <f>365*I41</f>
        <v>0</v>
      </c>
      <c r="K41" s="1214" t="s">
        <v>74</v>
      </c>
      <c r="L41" s="464">
        <f>'1. Building Information'!$C$189</f>
        <v>0</v>
      </c>
      <c r="M41" s="442">
        <f>$C41*L41</f>
        <v>0</v>
      </c>
      <c r="N41" s="442">
        <f>365*M41</f>
        <v>0</v>
      </c>
      <c r="O41" s="1214" t="s">
        <v>74</v>
      </c>
      <c r="P41" s="446"/>
      <c r="Q41" s="446"/>
      <c r="R41" s="446"/>
      <c r="S41" s="446"/>
      <c r="T41" s="446"/>
    </row>
    <row r="42" spans="1:25" s="248" customFormat="1" ht="15" x14ac:dyDescent="0.2">
      <c r="A42" s="439"/>
      <c r="B42" s="1337" t="s">
        <v>914</v>
      </c>
      <c r="C42" s="1333">
        <v>11.1</v>
      </c>
      <c r="D42" s="464">
        <f>'1. Building Information'!$C$93</f>
        <v>0</v>
      </c>
      <c r="E42" s="442">
        <f t="shared" ref="E42:E48" si="3">$C42*D42</f>
        <v>0</v>
      </c>
      <c r="F42" s="442">
        <f t="shared" ref="F42:F48" si="4">365*E42</f>
        <v>0</v>
      </c>
      <c r="G42" s="1214" t="s">
        <v>74</v>
      </c>
      <c r="H42" s="464">
        <f>'1. Building Information'!$C$141</f>
        <v>0</v>
      </c>
      <c r="I42" s="442">
        <f t="shared" ref="I42:I48" si="5">$C42*H42</f>
        <v>0</v>
      </c>
      <c r="J42" s="442">
        <f t="shared" ref="J42:J48" si="6">365*I42</f>
        <v>0</v>
      </c>
      <c r="K42" s="1214" t="s">
        <v>74</v>
      </c>
      <c r="L42" s="464">
        <f>'1. Building Information'!$C$189</f>
        <v>0</v>
      </c>
      <c r="M42" s="442">
        <f t="shared" ref="M42:M48" si="7">$C42*L42</f>
        <v>0</v>
      </c>
      <c r="N42" s="442">
        <f t="shared" ref="N42:N48" si="8">365*M42</f>
        <v>0</v>
      </c>
      <c r="O42" s="1214" t="s">
        <v>74</v>
      </c>
      <c r="P42" s="446"/>
      <c r="Q42" s="446"/>
      <c r="R42" s="446"/>
      <c r="S42" s="446"/>
      <c r="T42" s="446"/>
    </row>
    <row r="43" spans="1:25" s="248" customFormat="1" ht="15" x14ac:dyDescent="0.2">
      <c r="A43" s="439"/>
      <c r="B43" s="1337" t="s">
        <v>78</v>
      </c>
      <c r="C43" s="1333">
        <v>1.5</v>
      </c>
      <c r="D43" s="464">
        <f>'1. Building Information'!$C$93</f>
        <v>0</v>
      </c>
      <c r="E43" s="442">
        <f t="shared" si="3"/>
        <v>0</v>
      </c>
      <c r="F43" s="442">
        <f t="shared" si="4"/>
        <v>0</v>
      </c>
      <c r="G43" s="1214" t="s">
        <v>74</v>
      </c>
      <c r="H43" s="464">
        <f>'1. Building Information'!$C$141</f>
        <v>0</v>
      </c>
      <c r="I43" s="442">
        <f t="shared" si="5"/>
        <v>0</v>
      </c>
      <c r="J43" s="442">
        <f t="shared" si="6"/>
        <v>0</v>
      </c>
      <c r="K43" s="1214" t="s">
        <v>74</v>
      </c>
      <c r="L43" s="464">
        <f>'1. Building Information'!$C$189</f>
        <v>0</v>
      </c>
      <c r="M43" s="442">
        <f t="shared" si="7"/>
        <v>0</v>
      </c>
      <c r="N43" s="442">
        <f t="shared" si="8"/>
        <v>0</v>
      </c>
      <c r="O43" s="1214" t="s">
        <v>74</v>
      </c>
      <c r="P43" s="446"/>
      <c r="Q43" s="446"/>
      <c r="R43" s="446"/>
      <c r="S43" s="446"/>
      <c r="T43" s="446"/>
    </row>
    <row r="44" spans="1:25" s="248" customFormat="1" ht="15" x14ac:dyDescent="0.2">
      <c r="A44" s="439"/>
      <c r="B44" s="1337" t="s">
        <v>915</v>
      </c>
      <c r="C44" s="1333">
        <v>9.6</v>
      </c>
      <c r="D44" s="464">
        <f>'1. Building Information'!$C$93</f>
        <v>0</v>
      </c>
      <c r="E44" s="442">
        <f t="shared" si="3"/>
        <v>0</v>
      </c>
      <c r="F44" s="442">
        <f t="shared" si="4"/>
        <v>0</v>
      </c>
      <c r="G44" s="1214" t="s">
        <v>73</v>
      </c>
      <c r="H44" s="464">
        <f>'1. Building Information'!$C$141</f>
        <v>0</v>
      </c>
      <c r="I44" s="442">
        <f t="shared" si="5"/>
        <v>0</v>
      </c>
      <c r="J44" s="442">
        <f t="shared" si="6"/>
        <v>0</v>
      </c>
      <c r="K44" s="1214" t="s">
        <v>73</v>
      </c>
      <c r="L44" s="464">
        <f>'1. Building Information'!$C$189</f>
        <v>0</v>
      </c>
      <c r="M44" s="442">
        <f t="shared" si="7"/>
        <v>0</v>
      </c>
      <c r="N44" s="442">
        <f t="shared" si="8"/>
        <v>0</v>
      </c>
      <c r="O44" s="1214" t="s">
        <v>73</v>
      </c>
      <c r="P44" s="446"/>
      <c r="Q44" s="446"/>
      <c r="R44" s="446"/>
      <c r="S44" s="446"/>
      <c r="T44" s="446"/>
    </row>
    <row r="45" spans="1:25" s="248" customFormat="1" ht="15" x14ac:dyDescent="0.2">
      <c r="A45" s="439"/>
      <c r="B45" s="1337" t="s">
        <v>79</v>
      </c>
      <c r="C45" s="1333">
        <v>14.2</v>
      </c>
      <c r="D45" s="464">
        <f>'1. Building Information'!$C$93</f>
        <v>0</v>
      </c>
      <c r="E45" s="442">
        <f t="shared" si="3"/>
        <v>0</v>
      </c>
      <c r="F45" s="442">
        <f t="shared" si="4"/>
        <v>0</v>
      </c>
      <c r="G45" s="1214" t="s">
        <v>73</v>
      </c>
      <c r="H45" s="464">
        <f>'1. Building Information'!$C$141</f>
        <v>0</v>
      </c>
      <c r="I45" s="442">
        <f t="shared" si="5"/>
        <v>0</v>
      </c>
      <c r="J45" s="442">
        <f t="shared" si="6"/>
        <v>0</v>
      </c>
      <c r="K45" s="1214" t="s">
        <v>73</v>
      </c>
      <c r="L45" s="464">
        <f>'1. Building Information'!$C$189</f>
        <v>0</v>
      </c>
      <c r="M45" s="442">
        <f t="shared" si="7"/>
        <v>0</v>
      </c>
      <c r="N45" s="442">
        <f t="shared" si="8"/>
        <v>0</v>
      </c>
      <c r="O45" s="1214" t="s">
        <v>73</v>
      </c>
      <c r="P45" s="446"/>
      <c r="Q45" s="446"/>
      <c r="R45" s="446"/>
      <c r="S45" s="446"/>
      <c r="T45" s="446"/>
    </row>
    <row r="46" spans="1:25" s="248" customFormat="1" ht="15" x14ac:dyDescent="0.2">
      <c r="A46" s="439"/>
      <c r="B46" s="1337" t="s">
        <v>918</v>
      </c>
      <c r="C46" s="1333">
        <v>11.1</v>
      </c>
      <c r="D46" s="464">
        <f>'1. Building Information'!$C$93</f>
        <v>0</v>
      </c>
      <c r="E46" s="442">
        <f t="shared" si="3"/>
        <v>0</v>
      </c>
      <c r="F46" s="442">
        <f t="shared" si="4"/>
        <v>0</v>
      </c>
      <c r="G46" s="1214" t="s">
        <v>74</v>
      </c>
      <c r="H46" s="464">
        <f>'1. Building Information'!$C$141</f>
        <v>0</v>
      </c>
      <c r="I46" s="442">
        <f t="shared" si="5"/>
        <v>0</v>
      </c>
      <c r="J46" s="442">
        <f t="shared" si="6"/>
        <v>0</v>
      </c>
      <c r="K46" s="1214" t="s">
        <v>74</v>
      </c>
      <c r="L46" s="464">
        <f>'1. Building Information'!$C$189</f>
        <v>0</v>
      </c>
      <c r="M46" s="442">
        <f t="shared" si="7"/>
        <v>0</v>
      </c>
      <c r="N46" s="442">
        <f t="shared" si="8"/>
        <v>0</v>
      </c>
      <c r="O46" s="1214" t="s">
        <v>74</v>
      </c>
      <c r="P46" s="446"/>
      <c r="Q46" s="446"/>
      <c r="R46" s="446"/>
      <c r="S46" s="446"/>
      <c r="T46" s="446"/>
    </row>
    <row r="47" spans="1:25" s="248" customFormat="1" ht="15" x14ac:dyDescent="0.2">
      <c r="A47" s="439"/>
      <c r="B47" s="1337" t="s">
        <v>916</v>
      </c>
      <c r="C47" s="1333">
        <v>0.7</v>
      </c>
      <c r="D47" s="464">
        <f>'1. Building Information'!$C$93</f>
        <v>0</v>
      </c>
      <c r="E47" s="442">
        <f t="shared" si="3"/>
        <v>0</v>
      </c>
      <c r="F47" s="442">
        <f t="shared" si="4"/>
        <v>0</v>
      </c>
      <c r="G47" s="1214" t="s">
        <v>74</v>
      </c>
      <c r="H47" s="464">
        <f>'1. Building Information'!$C$141</f>
        <v>0</v>
      </c>
      <c r="I47" s="442">
        <f t="shared" si="5"/>
        <v>0</v>
      </c>
      <c r="J47" s="442">
        <f t="shared" si="6"/>
        <v>0</v>
      </c>
      <c r="K47" s="1214" t="s">
        <v>74</v>
      </c>
      <c r="L47" s="464">
        <f>'1. Building Information'!$C$189</f>
        <v>0</v>
      </c>
      <c r="M47" s="442">
        <f t="shared" si="7"/>
        <v>0</v>
      </c>
      <c r="N47" s="442">
        <f t="shared" si="8"/>
        <v>0</v>
      </c>
      <c r="O47" s="1214" t="s">
        <v>74</v>
      </c>
      <c r="P47" s="446"/>
      <c r="Q47" s="446"/>
      <c r="R47" s="446"/>
      <c r="S47" s="446"/>
      <c r="T47" s="446"/>
    </row>
    <row r="48" spans="1:25" s="248" customFormat="1" ht="15.75" thickBot="1" x14ac:dyDescent="0.25">
      <c r="A48" s="439"/>
      <c r="B48" s="1337" t="s">
        <v>917</v>
      </c>
      <c r="C48" s="1333">
        <v>2.5</v>
      </c>
      <c r="D48" s="1336"/>
      <c r="E48" s="444">
        <f t="shared" si="3"/>
        <v>0</v>
      </c>
      <c r="F48" s="444">
        <f t="shared" si="4"/>
        <v>0</v>
      </c>
      <c r="G48" s="1214" t="s">
        <v>74</v>
      </c>
      <c r="H48" s="1336"/>
      <c r="I48" s="444">
        <f t="shared" si="5"/>
        <v>0</v>
      </c>
      <c r="J48" s="444">
        <f t="shared" si="6"/>
        <v>0</v>
      </c>
      <c r="K48" s="1214" t="s">
        <v>74</v>
      </c>
      <c r="L48" s="1336"/>
      <c r="M48" s="444">
        <f t="shared" si="7"/>
        <v>0</v>
      </c>
      <c r="N48" s="444">
        <f t="shared" si="8"/>
        <v>0</v>
      </c>
      <c r="O48" s="1214" t="s">
        <v>74</v>
      </c>
      <c r="P48" s="446"/>
      <c r="Q48" s="446"/>
      <c r="R48" s="446"/>
      <c r="S48" s="446"/>
      <c r="T48" s="446"/>
    </row>
    <row r="49" spans="1:25" s="248" customFormat="1" ht="30" customHeight="1" thickTop="1" thickBot="1" x14ac:dyDescent="0.25">
      <c r="A49" s="439"/>
      <c r="B49" s="1480" t="s">
        <v>20</v>
      </c>
      <c r="C49" s="1481"/>
      <c r="D49" s="1482"/>
      <c r="E49" s="465">
        <f>SUM(E41:E47)</f>
        <v>0</v>
      </c>
      <c r="F49" s="465">
        <f>SUM(F41:F47)</f>
        <v>0</v>
      </c>
      <c r="G49" s="1219"/>
      <c r="H49" s="1482"/>
      <c r="I49" s="465">
        <f>SUM(I41:I47)</f>
        <v>0</v>
      </c>
      <c r="J49" s="465">
        <f>SUM(J41:J47)</f>
        <v>0</v>
      </c>
      <c r="K49" s="1219"/>
      <c r="L49" s="1482"/>
      <c r="M49" s="465">
        <f>SUM(M41:M47)</f>
        <v>0</v>
      </c>
      <c r="N49" s="465">
        <f>SUM(N41:N47)</f>
        <v>0</v>
      </c>
      <c r="O49" s="1221"/>
      <c r="P49" s="446"/>
      <c r="Q49" s="446"/>
      <c r="R49" s="446"/>
      <c r="S49" s="446"/>
      <c r="T49" s="446"/>
    </row>
    <row r="50" spans="1:25" s="248" customFormat="1" ht="76.5" customHeight="1" thickBot="1" x14ac:dyDescent="0.25">
      <c r="A50" s="446"/>
      <c r="B50" s="2053" t="s">
        <v>784</v>
      </c>
      <c r="C50" s="2054"/>
      <c r="D50" s="1483" t="s">
        <v>691</v>
      </c>
      <c r="E50" s="466">
        <f>F50/365</f>
        <v>0</v>
      </c>
      <c r="F50" s="545">
        <v>0</v>
      </c>
      <c r="G50" s="1220"/>
      <c r="H50" s="1483" t="s">
        <v>691</v>
      </c>
      <c r="I50" s="466">
        <f>J50/365</f>
        <v>0</v>
      </c>
      <c r="J50" s="545">
        <v>0</v>
      </c>
      <c r="K50" s="1220"/>
      <c r="L50" s="1483" t="s">
        <v>691</v>
      </c>
      <c r="M50" s="466">
        <f>N50/365</f>
        <v>0</v>
      </c>
      <c r="N50" s="545">
        <v>0</v>
      </c>
      <c r="O50" s="1220"/>
      <c r="P50" s="446"/>
      <c r="Q50" s="446"/>
      <c r="R50" s="446"/>
      <c r="S50" s="446"/>
      <c r="T50" s="446"/>
    </row>
    <row r="51" spans="1:25" s="248" customFormat="1" ht="15" customHeight="1" x14ac:dyDescent="0.2">
      <c r="A51" s="446"/>
      <c r="B51" s="451"/>
      <c r="C51" s="451"/>
      <c r="D51" s="451"/>
      <c r="E51" s="451"/>
      <c r="F51" s="451"/>
      <c r="G51" s="451"/>
      <c r="H51" s="451"/>
      <c r="I51" s="451"/>
      <c r="J51" s="451"/>
      <c r="K51" s="451"/>
      <c r="L51" s="450"/>
      <c r="M51" s="450"/>
      <c r="N51" s="450"/>
      <c r="O51" s="450"/>
      <c r="P51" s="450"/>
      <c r="Q51" s="451"/>
      <c r="R51" s="451"/>
      <c r="S51" s="446"/>
      <c r="T51" s="446"/>
      <c r="U51" s="446"/>
      <c r="V51" s="446"/>
      <c r="W51" s="446"/>
      <c r="X51" s="446"/>
      <c r="Y51" s="446"/>
    </row>
    <row r="52" spans="1:25" s="248" customFormat="1" ht="15" customHeight="1" x14ac:dyDescent="0.2">
      <c r="A52" s="446"/>
      <c r="B52" s="452" t="s">
        <v>54</v>
      </c>
      <c r="C52" s="449"/>
      <c r="D52" s="449"/>
      <c r="E52" s="449"/>
      <c r="F52" s="449"/>
      <c r="G52" s="449"/>
      <c r="H52" s="449"/>
      <c r="I52" s="446"/>
      <c r="J52" s="453" t="s">
        <v>157</v>
      </c>
      <c r="K52" s="450"/>
      <c r="L52" s="450"/>
      <c r="M52" s="450"/>
      <c r="N52" s="450"/>
      <c r="O52" s="450"/>
      <c r="P52" s="450"/>
      <c r="Q52" s="451"/>
      <c r="R52" s="451"/>
      <c r="S52" s="446"/>
      <c r="T52" s="446"/>
      <c r="U52" s="446"/>
      <c r="V52" s="446"/>
      <c r="W52" s="446"/>
      <c r="X52" s="446"/>
      <c r="Y52" s="446"/>
    </row>
    <row r="53" spans="1:25" s="248" customFormat="1" ht="15" customHeight="1" x14ac:dyDescent="0.2">
      <c r="A53" s="446"/>
      <c r="B53" s="454" t="s">
        <v>919</v>
      </c>
      <c r="C53" s="449"/>
      <c r="D53" s="449"/>
      <c r="E53" s="449"/>
      <c r="F53" s="449"/>
      <c r="G53" s="449"/>
      <c r="H53" s="449"/>
      <c r="I53" s="446"/>
      <c r="J53" s="414" t="s">
        <v>158</v>
      </c>
      <c r="K53" s="450"/>
      <c r="L53" s="450"/>
      <c r="M53" s="450"/>
      <c r="N53" s="450"/>
      <c r="O53" s="450"/>
      <c r="P53" s="450"/>
      <c r="Q53" s="451"/>
      <c r="R53" s="451"/>
      <c r="S53" s="446"/>
      <c r="T53" s="446"/>
      <c r="U53" s="446"/>
      <c r="V53" s="446"/>
      <c r="W53" s="446"/>
      <c r="X53" s="446"/>
      <c r="Y53" s="446"/>
    </row>
    <row r="54" spans="1:25" s="245" customFormat="1" ht="15" customHeight="1" x14ac:dyDescent="0.25">
      <c r="A54" s="436"/>
      <c r="B54" s="457"/>
      <c r="C54" s="455"/>
      <c r="D54" s="455"/>
      <c r="E54" s="456"/>
      <c r="F54" s="456"/>
      <c r="G54" s="455"/>
      <c r="H54" s="455"/>
      <c r="I54" s="436"/>
      <c r="J54" s="414" t="s">
        <v>162</v>
      </c>
      <c r="K54" s="456"/>
      <c r="L54" s="456"/>
      <c r="M54" s="456"/>
      <c r="N54" s="456"/>
      <c r="O54" s="456"/>
      <c r="P54" s="456"/>
      <c r="Q54" s="398"/>
      <c r="R54" s="398"/>
      <c r="S54" s="436"/>
      <c r="T54" s="436"/>
      <c r="U54" s="436"/>
      <c r="V54" s="436"/>
      <c r="W54" s="436"/>
      <c r="X54" s="436"/>
      <c r="Y54" s="436"/>
    </row>
    <row r="55" spans="1:25" s="238" customFormat="1" ht="15" customHeight="1" x14ac:dyDescent="0.25">
      <c r="A55" s="417"/>
      <c r="B55" s="417"/>
      <c r="C55" s="458"/>
      <c r="D55" s="458"/>
      <c r="E55" s="459"/>
      <c r="F55" s="459"/>
      <c r="G55" s="458"/>
      <c r="H55" s="458"/>
      <c r="I55" s="417"/>
      <c r="J55" s="414" t="s">
        <v>163</v>
      </c>
      <c r="K55" s="459"/>
      <c r="L55" s="459"/>
      <c r="M55" s="467"/>
      <c r="N55" s="459"/>
      <c r="O55" s="459"/>
      <c r="P55" s="459"/>
      <c r="Q55" s="398"/>
      <c r="R55" s="398"/>
      <c r="S55" s="417"/>
      <c r="T55" s="417"/>
      <c r="U55" s="417"/>
      <c r="V55" s="417"/>
      <c r="W55" s="417"/>
      <c r="X55" s="417"/>
      <c r="Y55" s="417"/>
    </row>
    <row r="56" spans="1:25" s="238" customFormat="1" ht="18" customHeight="1" x14ac:dyDescent="0.25">
      <c r="A56" s="417"/>
      <c r="B56" s="457"/>
      <c r="C56" s="458"/>
      <c r="D56" s="458"/>
      <c r="E56" s="459"/>
      <c r="F56" s="459"/>
      <c r="G56" s="458"/>
      <c r="H56" s="458"/>
      <c r="I56" s="417"/>
      <c r="J56" s="468" t="s">
        <v>160</v>
      </c>
      <c r="K56" s="459"/>
      <c r="L56" s="459"/>
      <c r="M56" s="459"/>
      <c r="N56" s="459"/>
      <c r="O56" s="459"/>
      <c r="P56" s="459"/>
      <c r="Q56" s="398"/>
      <c r="R56" s="398"/>
      <c r="S56" s="417"/>
      <c r="T56" s="417"/>
      <c r="U56" s="417"/>
      <c r="V56" s="417"/>
      <c r="W56" s="417"/>
      <c r="X56" s="417"/>
      <c r="Y56" s="417"/>
    </row>
    <row r="57" spans="1:25" s="238" customFormat="1" ht="15" customHeight="1" x14ac:dyDescent="0.25">
      <c r="A57" s="417"/>
      <c r="B57" s="457"/>
      <c r="C57" s="458"/>
      <c r="D57" s="458"/>
      <c r="E57" s="459"/>
      <c r="F57" s="459"/>
      <c r="G57" s="458"/>
      <c r="H57" s="458"/>
      <c r="I57" s="469"/>
      <c r="J57" s="458"/>
      <c r="K57" s="459"/>
      <c r="L57" s="459"/>
      <c r="M57" s="459"/>
      <c r="N57" s="459"/>
      <c r="O57" s="459"/>
      <c r="P57" s="459"/>
      <c r="Q57" s="398"/>
      <c r="R57" s="398"/>
      <c r="S57" s="417"/>
      <c r="T57" s="417"/>
      <c r="U57" s="417"/>
      <c r="V57" s="417"/>
      <c r="W57" s="417"/>
      <c r="X57" s="417"/>
      <c r="Y57" s="417"/>
    </row>
    <row r="58" spans="1:25" s="1477" customFormat="1" ht="18.75" x14ac:dyDescent="0.3">
      <c r="A58" s="1473"/>
      <c r="B58" s="1474" t="s">
        <v>681</v>
      </c>
      <c r="C58" s="1475"/>
      <c r="D58" s="1476"/>
      <c r="E58" s="1476"/>
      <c r="F58" s="1476"/>
      <c r="G58" s="1476"/>
      <c r="H58" s="1476"/>
      <c r="I58" s="1476"/>
      <c r="J58" s="1476"/>
      <c r="K58" s="1476"/>
      <c r="L58" s="1476"/>
      <c r="M58" s="1476"/>
      <c r="N58" s="1476"/>
      <c r="O58" s="1476"/>
      <c r="P58" s="1476"/>
      <c r="Q58" s="1473"/>
      <c r="R58" s="1473"/>
      <c r="S58" s="1473"/>
      <c r="T58" s="1473"/>
      <c r="U58" s="1473"/>
      <c r="V58" s="1473"/>
      <c r="W58" s="1473"/>
      <c r="X58" s="1473"/>
      <c r="Y58" s="1473"/>
    </row>
    <row r="59" spans="1:25" s="238" customFormat="1" ht="15" x14ac:dyDescent="0.25">
      <c r="A59" s="417"/>
      <c r="B59" s="470"/>
      <c r="C59" s="436"/>
      <c r="D59" s="398"/>
      <c r="E59" s="398"/>
      <c r="F59" s="398"/>
      <c r="G59" s="398"/>
      <c r="H59" s="398"/>
      <c r="I59" s="398"/>
      <c r="J59" s="398"/>
      <c r="K59" s="398"/>
      <c r="L59" s="398"/>
      <c r="M59" s="398"/>
      <c r="N59" s="398"/>
      <c r="O59" s="398"/>
      <c r="P59" s="398"/>
      <c r="Q59" s="417"/>
      <c r="R59" s="417"/>
      <c r="S59" s="417"/>
      <c r="T59" s="417"/>
      <c r="U59" s="417"/>
      <c r="V59" s="417"/>
      <c r="W59" s="417"/>
      <c r="X59" s="417"/>
      <c r="Y59" s="417"/>
    </row>
    <row r="60" spans="1:25" s="251" customFormat="1" ht="18.75" hidden="1" customHeight="1" x14ac:dyDescent="0.35">
      <c r="A60" s="471"/>
      <c r="B60" s="472" t="str">
        <f>'1. Building Information'!$B$55</f>
        <v>SITE 1: Project Name -- Project Address</v>
      </c>
      <c r="C60" s="473"/>
      <c r="D60" s="473"/>
      <c r="E60" s="473"/>
      <c r="F60" s="474"/>
      <c r="G60" s="474"/>
      <c r="H60" s="474"/>
      <c r="I60" s="474"/>
      <c r="J60" s="474"/>
      <c r="K60" s="474"/>
      <c r="L60" s="474"/>
      <c r="M60" s="474"/>
      <c r="N60" s="474"/>
      <c r="O60" s="474"/>
      <c r="P60" s="474"/>
      <c r="Q60" s="475"/>
      <c r="R60" s="475"/>
      <c r="S60" s="475"/>
      <c r="T60" s="476"/>
      <c r="U60" s="477"/>
      <c r="V60" s="477"/>
      <c r="W60" s="477"/>
      <c r="X60" s="477"/>
      <c r="Y60" s="477"/>
    </row>
    <row r="61" spans="1:25" s="238" customFormat="1" ht="15" hidden="1" x14ac:dyDescent="0.25">
      <c r="A61" s="417"/>
      <c r="B61" s="470"/>
      <c r="C61" s="436"/>
      <c r="D61" s="398"/>
      <c r="E61" s="398"/>
      <c r="F61" s="398"/>
      <c r="G61" s="417"/>
      <c r="H61" s="2041" t="s">
        <v>442</v>
      </c>
      <c r="I61" s="2042"/>
      <c r="J61" s="2042"/>
      <c r="K61" s="2042"/>
      <c r="L61" s="2042"/>
      <c r="M61" s="2042"/>
      <c r="N61" s="2042"/>
      <c r="O61" s="2042"/>
      <c r="P61" s="2042"/>
      <c r="Q61" s="2042"/>
      <c r="R61" s="2042"/>
      <c r="S61" s="2043"/>
      <c r="T61" s="478" t="s">
        <v>176</v>
      </c>
      <c r="U61" s="417"/>
      <c r="V61" s="417"/>
      <c r="W61" s="417"/>
      <c r="X61" s="417"/>
      <c r="Y61" s="417"/>
    </row>
    <row r="62" spans="1:25" s="238" customFormat="1" ht="17.25" hidden="1" x14ac:dyDescent="0.25">
      <c r="A62" s="417"/>
      <c r="B62" s="470"/>
      <c r="C62" s="436"/>
      <c r="D62" s="398"/>
      <c r="E62" s="479"/>
      <c r="F62" s="479"/>
      <c r="G62" s="479" t="s">
        <v>178</v>
      </c>
      <c r="H62" s="480">
        <v>51.04</v>
      </c>
      <c r="I62" s="480">
        <v>53.87</v>
      </c>
      <c r="J62" s="480">
        <v>55.21</v>
      </c>
      <c r="K62" s="480">
        <v>56.25</v>
      </c>
      <c r="L62" s="480">
        <v>57.53</v>
      </c>
      <c r="M62" s="480">
        <v>59.49</v>
      </c>
      <c r="N62" s="480">
        <v>59.77</v>
      </c>
      <c r="O62" s="480">
        <v>60.61</v>
      </c>
      <c r="P62" s="480">
        <v>62.68</v>
      </c>
      <c r="Q62" s="480">
        <v>61.78</v>
      </c>
      <c r="R62" s="480">
        <v>57.38</v>
      </c>
      <c r="S62" s="480">
        <v>52.03</v>
      </c>
      <c r="T62" s="481">
        <f>AVERAGE(H62:S62)</f>
        <v>57.30333333333332</v>
      </c>
      <c r="U62" s="417"/>
      <c r="V62" s="417"/>
      <c r="W62" s="417"/>
      <c r="X62" s="417"/>
      <c r="Y62" s="417"/>
    </row>
    <row r="63" spans="1:25" s="238" customFormat="1" ht="17.25" hidden="1" x14ac:dyDescent="0.25">
      <c r="A63" s="417"/>
      <c r="B63" s="470"/>
      <c r="C63" s="436"/>
      <c r="D63" s="398"/>
      <c r="E63" s="479"/>
      <c r="F63" s="479"/>
      <c r="G63" s="479" t="s">
        <v>179</v>
      </c>
      <c r="H63" s="482">
        <v>1.4135955735999996E-2</v>
      </c>
      <c r="I63" s="482">
        <v>1.6593084557999994E-2</v>
      </c>
      <c r="J63" s="482">
        <v>1.7756530713999998E-2</v>
      </c>
      <c r="K63" s="482">
        <v>1.8659503850000002E-2</v>
      </c>
      <c r="L63" s="482">
        <v>1.9770855402E-2</v>
      </c>
      <c r="M63" s="482">
        <v>2.1472612466000005E-2</v>
      </c>
      <c r="N63" s="482">
        <v>2.1715720617999999E-2</v>
      </c>
      <c r="O63" s="482">
        <v>2.2445045073999997E-2</v>
      </c>
      <c r="P63" s="482">
        <v>2.4242308912E-2</v>
      </c>
      <c r="Q63" s="482">
        <v>2.3460889851999997E-2</v>
      </c>
      <c r="R63" s="482">
        <v>1.9640618892E-2</v>
      </c>
      <c r="S63" s="482">
        <v>1.4995516702E-2</v>
      </c>
      <c r="T63" s="481">
        <f>AVERAGE(H63:S63)</f>
        <v>1.9574053564666665E-2</v>
      </c>
      <c r="U63" s="417"/>
      <c r="V63" s="417"/>
      <c r="W63" s="417"/>
      <c r="X63" s="417"/>
      <c r="Y63" s="417"/>
    </row>
    <row r="64" spans="1:25" s="238" customFormat="1" ht="45" hidden="1" x14ac:dyDescent="0.25">
      <c r="A64" s="417"/>
      <c r="B64" s="388" t="str">
        <f>'1. Building Information'!B67</f>
        <v>Space Type</v>
      </c>
      <c r="C64" s="2039" t="s">
        <v>49</v>
      </c>
      <c r="D64" s="2040"/>
      <c r="E64" s="388" t="s">
        <v>441</v>
      </c>
      <c r="F64" s="483" t="s">
        <v>525</v>
      </c>
      <c r="G64" s="483" t="s">
        <v>440</v>
      </c>
      <c r="H64" s="388" t="s">
        <v>28</v>
      </c>
      <c r="I64" s="388" t="s">
        <v>29</v>
      </c>
      <c r="J64" s="388" t="s">
        <v>30</v>
      </c>
      <c r="K64" s="388" t="s">
        <v>31</v>
      </c>
      <c r="L64" s="388" t="s">
        <v>32</v>
      </c>
      <c r="M64" s="388" t="s">
        <v>33</v>
      </c>
      <c r="N64" s="388" t="s">
        <v>8</v>
      </c>
      <c r="O64" s="388" t="s">
        <v>9</v>
      </c>
      <c r="P64" s="388" t="s">
        <v>0</v>
      </c>
      <c r="Q64" s="388" t="s">
        <v>2</v>
      </c>
      <c r="R64" s="388" t="s">
        <v>3</v>
      </c>
      <c r="S64" s="388" t="s">
        <v>4</v>
      </c>
      <c r="T64" s="388" t="s">
        <v>20</v>
      </c>
      <c r="U64" s="417"/>
      <c r="V64" s="417"/>
      <c r="W64" s="417"/>
      <c r="X64" s="417"/>
      <c r="Y64" s="417"/>
    </row>
    <row r="65" spans="1:25" s="238" customFormat="1" ht="15" hidden="1" x14ac:dyDescent="0.25">
      <c r="A65" s="417"/>
      <c r="B65" s="484" t="str">
        <f>'1. Building Information'!B68</f>
        <v>General Office</v>
      </c>
      <c r="C65" s="2024" t="str">
        <f>IF('1. Building Information'!C68:D68="","",'1. Building Information'!C68:D68)</f>
        <v/>
      </c>
      <c r="D65" s="2025"/>
      <c r="E65" s="441">
        <f>IF('1. Building Information'!F68="",0,'1. Building Information'!F68)</f>
        <v>0</v>
      </c>
      <c r="F65" s="423" t="s">
        <v>73</v>
      </c>
      <c r="G65" s="441" t="str">
        <f>IF(F65="No",0,IF('1. Building Information'!E68="","",'1. Building Information'!E68))</f>
        <v/>
      </c>
      <c r="H65" s="485">
        <f>IF($G65="",0,IF(G65=365,31,$G65/12))</f>
        <v>0</v>
      </c>
      <c r="I65" s="485">
        <f t="shared" ref="I65:I80" si="9">IF($G65="",0,IF(G65=365,28,$G65/12))</f>
        <v>0</v>
      </c>
      <c r="J65" s="485">
        <f t="shared" ref="J65:J80" si="10">IF($G65="",0,IF(G65=365,31,$G65/12))</f>
        <v>0</v>
      </c>
      <c r="K65" s="485">
        <f t="shared" ref="K65:K80" si="11">IF($G65="",0,IF(G65=365,30,$G65/12))</f>
        <v>0</v>
      </c>
      <c r="L65" s="485">
        <f t="shared" ref="L65:L80" si="12">IF($G65="",0,IF(G65=365,31,$G65/12))</f>
        <v>0</v>
      </c>
      <c r="M65" s="485">
        <f t="shared" ref="M65:M80" si="13">IF($G65="",0,IF(G65=365,30,$G65/12))</f>
        <v>0</v>
      </c>
      <c r="N65" s="485">
        <f t="shared" ref="N65:N80" si="14">IF($G65="",0,IF(G65=365,31,$G65/12))</f>
        <v>0</v>
      </c>
      <c r="O65" s="485">
        <f t="shared" ref="O65:O80" si="15">IF($G65="",0,IF(G65=365,31,$G65/12))</f>
        <v>0</v>
      </c>
      <c r="P65" s="485">
        <f t="shared" ref="P65:P80" si="16">IF($G65="",0,IF(G65=365,30,$G65/12))</f>
        <v>0</v>
      </c>
      <c r="Q65" s="485">
        <f t="shared" ref="Q65:Q80" si="17">IF($G65="",0,IF(G65=365,31,$G65/12))</f>
        <v>0</v>
      </c>
      <c r="R65" s="485">
        <f t="shared" ref="R65:R80" si="18">IF($G65="",0,IF(G65=365,30,$G65/12))</f>
        <v>0</v>
      </c>
      <c r="S65" s="485">
        <f t="shared" ref="S65:S80" si="19">IF($G65="",0,IF(G65=365,31,$G65/12))</f>
        <v>0</v>
      </c>
      <c r="T65" s="486">
        <f>SUM(H65:S65)</f>
        <v>0</v>
      </c>
      <c r="U65" s="417"/>
      <c r="V65" s="417"/>
      <c r="W65" s="417"/>
      <c r="X65" s="417"/>
      <c r="Y65" s="417"/>
    </row>
    <row r="66" spans="1:25" s="238" customFormat="1" ht="15" hidden="1" x14ac:dyDescent="0.25">
      <c r="A66" s="417"/>
      <c r="B66" s="484" t="str">
        <f>'1. Building Information'!B69</f>
        <v>Retail, general</v>
      </c>
      <c r="C66" s="2024" t="str">
        <f>IF('1. Building Information'!C69:D69="","",'1. Building Information'!C69:D69)</f>
        <v/>
      </c>
      <c r="D66" s="2025"/>
      <c r="E66" s="441">
        <f>IF('1. Building Information'!F69="",0,'1. Building Information'!F69)</f>
        <v>0</v>
      </c>
      <c r="F66" s="423" t="s">
        <v>73</v>
      </c>
      <c r="G66" s="441" t="str">
        <f>IF(F66="No",0,IF('1. Building Information'!E69="","",'1. Building Information'!E69))</f>
        <v/>
      </c>
      <c r="H66" s="485">
        <f t="shared" ref="H66:H80" si="20">IF($G66="",0,IF(G66=365,31,$G66/12))</f>
        <v>0</v>
      </c>
      <c r="I66" s="485">
        <f t="shared" si="9"/>
        <v>0</v>
      </c>
      <c r="J66" s="485">
        <f t="shared" si="10"/>
        <v>0</v>
      </c>
      <c r="K66" s="485">
        <f t="shared" si="11"/>
        <v>0</v>
      </c>
      <c r="L66" s="485">
        <f t="shared" si="12"/>
        <v>0</v>
      </c>
      <c r="M66" s="485">
        <f t="shared" si="13"/>
        <v>0</v>
      </c>
      <c r="N66" s="485">
        <f t="shared" si="14"/>
        <v>0</v>
      </c>
      <c r="O66" s="485">
        <f t="shared" si="15"/>
        <v>0</v>
      </c>
      <c r="P66" s="485">
        <f t="shared" si="16"/>
        <v>0</v>
      </c>
      <c r="Q66" s="485">
        <f t="shared" si="17"/>
        <v>0</v>
      </c>
      <c r="R66" s="485">
        <f t="shared" si="18"/>
        <v>0</v>
      </c>
      <c r="S66" s="485">
        <f t="shared" si="19"/>
        <v>0</v>
      </c>
      <c r="T66" s="486">
        <f t="shared" ref="T66:T80" si="21">SUM(H66:S66)</f>
        <v>0</v>
      </c>
      <c r="U66" s="417"/>
      <c r="V66" s="417"/>
      <c r="W66" s="417"/>
      <c r="X66" s="417"/>
      <c r="Y66" s="417"/>
    </row>
    <row r="67" spans="1:25" s="238" customFormat="1" ht="15" hidden="1" x14ac:dyDescent="0.25">
      <c r="A67" s="417"/>
      <c r="B67" s="484" t="str">
        <f>'1. Building Information'!B70</f>
        <v>Service (e.g. financial, auto)</v>
      </c>
      <c r="C67" s="2024" t="str">
        <f>IF('1. Building Information'!C70:D70="","",'1. Building Information'!C70:D70)</f>
        <v/>
      </c>
      <c r="D67" s="2025"/>
      <c r="E67" s="441">
        <f>IF('1. Building Information'!F70="",0,'1. Building Information'!F70)</f>
        <v>0</v>
      </c>
      <c r="F67" s="423" t="s">
        <v>73</v>
      </c>
      <c r="G67" s="441" t="str">
        <f>IF(F67="No",0,IF('1. Building Information'!E70="","",'1. Building Information'!E70))</f>
        <v/>
      </c>
      <c r="H67" s="485">
        <f t="shared" si="20"/>
        <v>0</v>
      </c>
      <c r="I67" s="485">
        <f t="shared" si="9"/>
        <v>0</v>
      </c>
      <c r="J67" s="485">
        <f t="shared" si="10"/>
        <v>0</v>
      </c>
      <c r="K67" s="485">
        <f t="shared" si="11"/>
        <v>0</v>
      </c>
      <c r="L67" s="485">
        <f t="shared" si="12"/>
        <v>0</v>
      </c>
      <c r="M67" s="485">
        <f t="shared" si="13"/>
        <v>0</v>
      </c>
      <c r="N67" s="485">
        <f t="shared" si="14"/>
        <v>0</v>
      </c>
      <c r="O67" s="485">
        <f t="shared" si="15"/>
        <v>0</v>
      </c>
      <c r="P67" s="485">
        <f t="shared" si="16"/>
        <v>0</v>
      </c>
      <c r="Q67" s="485">
        <f t="shared" si="17"/>
        <v>0</v>
      </c>
      <c r="R67" s="485">
        <f t="shared" si="18"/>
        <v>0</v>
      </c>
      <c r="S67" s="485">
        <f t="shared" si="19"/>
        <v>0</v>
      </c>
      <c r="T67" s="486">
        <f t="shared" si="21"/>
        <v>0</v>
      </c>
      <c r="U67" s="417"/>
      <c r="V67" s="417"/>
      <c r="W67" s="417"/>
      <c r="X67" s="417"/>
      <c r="Y67" s="417"/>
    </row>
    <row r="68" spans="1:25" s="238" customFormat="1" ht="15" hidden="1" x14ac:dyDescent="0.25">
      <c r="A68" s="417"/>
      <c r="B68" s="484" t="str">
        <f>'1. Building Information'!B71</f>
        <v>Restaurant</v>
      </c>
      <c r="C68" s="2024" t="str">
        <f>IF('1. Building Information'!C71:D71="","",'1. Building Information'!C71:D71)</f>
        <v/>
      </c>
      <c r="D68" s="2025"/>
      <c r="E68" s="441">
        <f>IF('1. Building Information'!F71="",0,'1. Building Information'!F71)</f>
        <v>0</v>
      </c>
      <c r="F68" s="423" t="s">
        <v>73</v>
      </c>
      <c r="G68" s="441" t="str">
        <f>IF(F68="No",0,IF('1. Building Information'!E71="","",'1. Building Information'!E71))</f>
        <v/>
      </c>
      <c r="H68" s="485">
        <f t="shared" si="20"/>
        <v>0</v>
      </c>
      <c r="I68" s="485">
        <f t="shared" si="9"/>
        <v>0</v>
      </c>
      <c r="J68" s="485">
        <f t="shared" si="10"/>
        <v>0</v>
      </c>
      <c r="K68" s="485">
        <f t="shared" si="11"/>
        <v>0</v>
      </c>
      <c r="L68" s="485">
        <f t="shared" si="12"/>
        <v>0</v>
      </c>
      <c r="M68" s="485">
        <f t="shared" si="13"/>
        <v>0</v>
      </c>
      <c r="N68" s="485">
        <f t="shared" si="14"/>
        <v>0</v>
      </c>
      <c r="O68" s="485">
        <f t="shared" si="15"/>
        <v>0</v>
      </c>
      <c r="P68" s="485">
        <f t="shared" si="16"/>
        <v>0</v>
      </c>
      <c r="Q68" s="485">
        <f t="shared" si="17"/>
        <v>0</v>
      </c>
      <c r="R68" s="485">
        <f t="shared" si="18"/>
        <v>0</v>
      </c>
      <c r="S68" s="485">
        <f t="shared" si="19"/>
        <v>0</v>
      </c>
      <c r="T68" s="486">
        <f t="shared" si="21"/>
        <v>0</v>
      </c>
      <c r="U68" s="417"/>
      <c r="V68" s="417"/>
      <c r="W68" s="417"/>
      <c r="X68" s="417"/>
      <c r="Y68" s="417"/>
    </row>
    <row r="69" spans="1:25" s="238" customFormat="1" ht="15" hidden="1" x14ac:dyDescent="0.25">
      <c r="A69" s="417"/>
      <c r="B69" s="484" t="str">
        <f>'1. Building Information'!B72</f>
        <v>Grocery store</v>
      </c>
      <c r="C69" s="2024" t="str">
        <f>IF('1. Building Information'!C72:D72="","",'1. Building Information'!C72:D72)</f>
        <v/>
      </c>
      <c r="D69" s="2025"/>
      <c r="E69" s="441">
        <f>IF('1. Building Information'!F72="",0,'1. Building Information'!F72)</f>
        <v>0</v>
      </c>
      <c r="F69" s="423" t="s">
        <v>73</v>
      </c>
      <c r="G69" s="441" t="str">
        <f>IF(F69="No",0,IF('1. Building Information'!E72="","",'1. Building Information'!E72))</f>
        <v/>
      </c>
      <c r="H69" s="485">
        <f t="shared" si="20"/>
        <v>0</v>
      </c>
      <c r="I69" s="485">
        <f t="shared" si="9"/>
        <v>0</v>
      </c>
      <c r="J69" s="485">
        <f t="shared" si="10"/>
        <v>0</v>
      </c>
      <c r="K69" s="485">
        <f t="shared" si="11"/>
        <v>0</v>
      </c>
      <c r="L69" s="485">
        <f t="shared" si="12"/>
        <v>0</v>
      </c>
      <c r="M69" s="485">
        <f t="shared" si="13"/>
        <v>0</v>
      </c>
      <c r="N69" s="485">
        <f t="shared" si="14"/>
        <v>0</v>
      </c>
      <c r="O69" s="485">
        <f t="shared" si="15"/>
        <v>0</v>
      </c>
      <c r="P69" s="485">
        <f t="shared" si="16"/>
        <v>0</v>
      </c>
      <c r="Q69" s="485">
        <f t="shared" si="17"/>
        <v>0</v>
      </c>
      <c r="R69" s="485">
        <f t="shared" si="18"/>
        <v>0</v>
      </c>
      <c r="S69" s="485">
        <f t="shared" si="19"/>
        <v>0</v>
      </c>
      <c r="T69" s="486">
        <f t="shared" si="21"/>
        <v>0</v>
      </c>
      <c r="U69" s="417"/>
      <c r="V69" s="417"/>
      <c r="W69" s="417"/>
      <c r="X69" s="417"/>
      <c r="Y69" s="417"/>
    </row>
    <row r="70" spans="1:25" s="238" customFormat="1" ht="15" hidden="1" x14ac:dyDescent="0.25">
      <c r="A70" s="417"/>
      <c r="B70" s="484" t="str">
        <f>'1. Building Information'!B73</f>
        <v>Medical office</v>
      </c>
      <c r="C70" s="2024" t="str">
        <f>IF('1. Building Information'!C73:D73="","",'1. Building Information'!C73:D73)</f>
        <v/>
      </c>
      <c r="D70" s="2025"/>
      <c r="E70" s="441">
        <f>IF('1. Building Information'!F73="",0,'1. Building Information'!F73)</f>
        <v>0</v>
      </c>
      <c r="F70" s="423" t="s">
        <v>73</v>
      </c>
      <c r="G70" s="441" t="str">
        <f>IF(F70="No",0,IF('1. Building Information'!E73="","",'1. Building Information'!E73))</f>
        <v/>
      </c>
      <c r="H70" s="485">
        <f t="shared" si="20"/>
        <v>0</v>
      </c>
      <c r="I70" s="485">
        <f t="shared" si="9"/>
        <v>0</v>
      </c>
      <c r="J70" s="485">
        <f t="shared" si="10"/>
        <v>0</v>
      </c>
      <c r="K70" s="485">
        <f t="shared" si="11"/>
        <v>0</v>
      </c>
      <c r="L70" s="485">
        <f t="shared" si="12"/>
        <v>0</v>
      </c>
      <c r="M70" s="485">
        <f t="shared" si="13"/>
        <v>0</v>
      </c>
      <c r="N70" s="485">
        <f t="shared" si="14"/>
        <v>0</v>
      </c>
      <c r="O70" s="485">
        <f t="shared" si="15"/>
        <v>0</v>
      </c>
      <c r="P70" s="485">
        <f t="shared" si="16"/>
        <v>0</v>
      </c>
      <c r="Q70" s="485">
        <f t="shared" si="17"/>
        <v>0</v>
      </c>
      <c r="R70" s="485">
        <f t="shared" si="18"/>
        <v>0</v>
      </c>
      <c r="S70" s="485">
        <f t="shared" si="19"/>
        <v>0</v>
      </c>
      <c r="T70" s="486">
        <f t="shared" si="21"/>
        <v>0</v>
      </c>
      <c r="U70" s="417"/>
      <c r="V70" s="417"/>
      <c r="W70" s="417"/>
      <c r="X70" s="417"/>
      <c r="Y70" s="417"/>
    </row>
    <row r="71" spans="1:25" s="238" customFormat="1" ht="15" hidden="1" x14ac:dyDescent="0.25">
      <c r="A71" s="417"/>
      <c r="B71" s="484" t="str">
        <f>'1. Building Information'!B74</f>
        <v>R&amp;D or laboratory</v>
      </c>
      <c r="C71" s="2024" t="str">
        <f>IF('1. Building Information'!C74:D74="","",'1. Building Information'!C74:D74)</f>
        <v/>
      </c>
      <c r="D71" s="2025"/>
      <c r="E71" s="441">
        <f>IF('1. Building Information'!F74="",0,'1. Building Information'!F74)</f>
        <v>0</v>
      </c>
      <c r="F71" s="423" t="s">
        <v>73</v>
      </c>
      <c r="G71" s="441" t="str">
        <f>IF(F71="No",0,IF('1. Building Information'!E74="","",'1. Building Information'!E74))</f>
        <v/>
      </c>
      <c r="H71" s="485">
        <f t="shared" si="20"/>
        <v>0</v>
      </c>
      <c r="I71" s="485">
        <f t="shared" si="9"/>
        <v>0</v>
      </c>
      <c r="J71" s="485">
        <f t="shared" si="10"/>
        <v>0</v>
      </c>
      <c r="K71" s="485">
        <f t="shared" si="11"/>
        <v>0</v>
      </c>
      <c r="L71" s="485">
        <f t="shared" si="12"/>
        <v>0</v>
      </c>
      <c r="M71" s="485">
        <f t="shared" si="13"/>
        <v>0</v>
      </c>
      <c r="N71" s="485">
        <f t="shared" si="14"/>
        <v>0</v>
      </c>
      <c r="O71" s="485">
        <f t="shared" si="15"/>
        <v>0</v>
      </c>
      <c r="P71" s="485">
        <f t="shared" si="16"/>
        <v>0</v>
      </c>
      <c r="Q71" s="485">
        <f t="shared" si="17"/>
        <v>0</v>
      </c>
      <c r="R71" s="485">
        <f t="shared" si="18"/>
        <v>0</v>
      </c>
      <c r="S71" s="485">
        <f t="shared" si="19"/>
        <v>0</v>
      </c>
      <c r="T71" s="486">
        <f t="shared" si="21"/>
        <v>0</v>
      </c>
      <c r="U71" s="417"/>
      <c r="V71" s="417"/>
      <c r="W71" s="417"/>
      <c r="X71" s="417"/>
      <c r="Y71" s="417"/>
    </row>
    <row r="72" spans="1:25" s="238" customFormat="1" ht="15" hidden="1" x14ac:dyDescent="0.25">
      <c r="A72" s="417"/>
      <c r="B72" s="484" t="str">
        <f>'1. Building Information'!B75</f>
        <v>Warehouse, distribution</v>
      </c>
      <c r="C72" s="2024" t="str">
        <f>IF('1. Building Information'!C75:D75="","",'1. Building Information'!C75:D75)</f>
        <v/>
      </c>
      <c r="D72" s="2025"/>
      <c r="E72" s="441">
        <f>IF('1. Building Information'!F75="",0,'1. Building Information'!F75)</f>
        <v>0</v>
      </c>
      <c r="F72" s="423" t="s">
        <v>73</v>
      </c>
      <c r="G72" s="441" t="str">
        <f>IF(F72="No",0,IF('1. Building Information'!E75="","",'1. Building Information'!E75))</f>
        <v/>
      </c>
      <c r="H72" s="485">
        <f t="shared" si="20"/>
        <v>0</v>
      </c>
      <c r="I72" s="485">
        <f t="shared" si="9"/>
        <v>0</v>
      </c>
      <c r="J72" s="485">
        <f t="shared" si="10"/>
        <v>0</v>
      </c>
      <c r="K72" s="485">
        <f t="shared" si="11"/>
        <v>0</v>
      </c>
      <c r="L72" s="485">
        <f t="shared" si="12"/>
        <v>0</v>
      </c>
      <c r="M72" s="485">
        <f t="shared" si="13"/>
        <v>0</v>
      </c>
      <c r="N72" s="485">
        <f t="shared" si="14"/>
        <v>0</v>
      </c>
      <c r="O72" s="485">
        <f t="shared" si="15"/>
        <v>0</v>
      </c>
      <c r="P72" s="485">
        <f t="shared" si="16"/>
        <v>0</v>
      </c>
      <c r="Q72" s="485">
        <f t="shared" si="17"/>
        <v>0</v>
      </c>
      <c r="R72" s="485">
        <f t="shared" si="18"/>
        <v>0</v>
      </c>
      <c r="S72" s="485">
        <f t="shared" si="19"/>
        <v>0</v>
      </c>
      <c r="T72" s="486">
        <f t="shared" si="21"/>
        <v>0</v>
      </c>
      <c r="U72" s="417"/>
      <c r="V72" s="417"/>
      <c r="W72" s="417"/>
      <c r="X72" s="417"/>
      <c r="Y72" s="417"/>
    </row>
    <row r="73" spans="1:25" s="238" customFormat="1" ht="15" hidden="1" x14ac:dyDescent="0.25">
      <c r="A73" s="417"/>
      <c r="B73" s="484" t="str">
        <f>'1. Building Information'!B76</f>
        <v>Warehouse, storage</v>
      </c>
      <c r="C73" s="2024" t="str">
        <f>IF('1. Building Information'!C76:D76="","",'1. Building Information'!C76:D76)</f>
        <v/>
      </c>
      <c r="D73" s="2025"/>
      <c r="E73" s="441">
        <f>IF('1. Building Information'!F76="",0,'1. Building Information'!F76)</f>
        <v>0</v>
      </c>
      <c r="F73" s="423" t="s">
        <v>73</v>
      </c>
      <c r="G73" s="441" t="str">
        <f>IF(F73="No",0,IF('1. Building Information'!E76="","",'1. Building Information'!E76))</f>
        <v/>
      </c>
      <c r="H73" s="485">
        <f t="shared" si="20"/>
        <v>0</v>
      </c>
      <c r="I73" s="485">
        <f t="shared" si="9"/>
        <v>0</v>
      </c>
      <c r="J73" s="485">
        <f t="shared" si="10"/>
        <v>0</v>
      </c>
      <c r="K73" s="485">
        <f t="shared" si="11"/>
        <v>0</v>
      </c>
      <c r="L73" s="485">
        <f t="shared" si="12"/>
        <v>0</v>
      </c>
      <c r="M73" s="485">
        <f t="shared" si="13"/>
        <v>0</v>
      </c>
      <c r="N73" s="485">
        <f t="shared" si="14"/>
        <v>0</v>
      </c>
      <c r="O73" s="485">
        <f t="shared" si="15"/>
        <v>0</v>
      </c>
      <c r="P73" s="485">
        <f t="shared" si="16"/>
        <v>0</v>
      </c>
      <c r="Q73" s="485">
        <f t="shared" si="17"/>
        <v>0</v>
      </c>
      <c r="R73" s="485">
        <f t="shared" si="18"/>
        <v>0</v>
      </c>
      <c r="S73" s="485">
        <f t="shared" si="19"/>
        <v>0</v>
      </c>
      <c r="T73" s="486">
        <f t="shared" si="21"/>
        <v>0</v>
      </c>
      <c r="U73" s="417"/>
      <c r="V73" s="417"/>
      <c r="W73" s="417"/>
      <c r="X73" s="417"/>
      <c r="Y73" s="417"/>
    </row>
    <row r="74" spans="1:25" s="238" customFormat="1" ht="15" hidden="1" x14ac:dyDescent="0.25">
      <c r="A74" s="417"/>
      <c r="B74" s="484" t="str">
        <f>'1. Building Information'!B77</f>
        <v>Educational, daycare</v>
      </c>
      <c r="C74" s="2024" t="str">
        <f>IF('1. Building Information'!C77:D77="","",'1. Building Information'!C77:D77)</f>
        <v/>
      </c>
      <c r="D74" s="2025"/>
      <c r="E74" s="441">
        <f>IF('1. Building Information'!F77="",0,'1. Building Information'!F77)</f>
        <v>0</v>
      </c>
      <c r="F74" s="423" t="s">
        <v>73</v>
      </c>
      <c r="G74" s="441" t="str">
        <f>IF(F74="No",0,IF('1. Building Information'!E77="","",'1. Building Information'!E77))</f>
        <v/>
      </c>
      <c r="H74" s="485">
        <f t="shared" si="20"/>
        <v>0</v>
      </c>
      <c r="I74" s="485">
        <f t="shared" si="9"/>
        <v>0</v>
      </c>
      <c r="J74" s="485">
        <f t="shared" si="10"/>
        <v>0</v>
      </c>
      <c r="K74" s="485">
        <f t="shared" si="11"/>
        <v>0</v>
      </c>
      <c r="L74" s="485">
        <f t="shared" si="12"/>
        <v>0</v>
      </c>
      <c r="M74" s="485">
        <f t="shared" si="13"/>
        <v>0</v>
      </c>
      <c r="N74" s="485">
        <f t="shared" si="14"/>
        <v>0</v>
      </c>
      <c r="O74" s="485">
        <f t="shared" si="15"/>
        <v>0</v>
      </c>
      <c r="P74" s="485">
        <f t="shared" si="16"/>
        <v>0</v>
      </c>
      <c r="Q74" s="485">
        <f t="shared" si="17"/>
        <v>0</v>
      </c>
      <c r="R74" s="485">
        <f t="shared" si="18"/>
        <v>0</v>
      </c>
      <c r="S74" s="485">
        <f t="shared" si="19"/>
        <v>0</v>
      </c>
      <c r="T74" s="486">
        <f t="shared" si="21"/>
        <v>0</v>
      </c>
      <c r="U74" s="417"/>
      <c r="V74" s="417"/>
      <c r="W74" s="417"/>
      <c r="X74" s="417"/>
      <c r="Y74" s="417"/>
    </row>
    <row r="75" spans="1:25" s="238" customFormat="1" ht="15" hidden="1" x14ac:dyDescent="0.25">
      <c r="A75" s="417"/>
      <c r="B75" s="484" t="str">
        <f>'1. Building Information'!B78</f>
        <v>Educational, K-12</v>
      </c>
      <c r="C75" s="2024" t="str">
        <f>IF('1. Building Information'!C78:D78="","",'1. Building Information'!C78:D78)</f>
        <v/>
      </c>
      <c r="D75" s="2025"/>
      <c r="E75" s="441">
        <f>IF('1. Building Information'!F78="",0,'1. Building Information'!F78)</f>
        <v>0</v>
      </c>
      <c r="F75" s="423" t="s">
        <v>73</v>
      </c>
      <c r="G75" s="441" t="str">
        <f>IF(F75="No",0,IF('1. Building Information'!E78="","",'1. Building Information'!E78))</f>
        <v/>
      </c>
      <c r="H75" s="485">
        <f t="shared" si="20"/>
        <v>0</v>
      </c>
      <c r="I75" s="485">
        <f t="shared" si="9"/>
        <v>0</v>
      </c>
      <c r="J75" s="485">
        <f t="shared" si="10"/>
        <v>0</v>
      </c>
      <c r="K75" s="485">
        <f t="shared" si="11"/>
        <v>0</v>
      </c>
      <c r="L75" s="485">
        <f t="shared" si="12"/>
        <v>0</v>
      </c>
      <c r="M75" s="485">
        <f t="shared" si="13"/>
        <v>0</v>
      </c>
      <c r="N75" s="485">
        <f t="shared" si="14"/>
        <v>0</v>
      </c>
      <c r="O75" s="485">
        <f t="shared" si="15"/>
        <v>0</v>
      </c>
      <c r="P75" s="485">
        <f t="shared" si="16"/>
        <v>0</v>
      </c>
      <c r="Q75" s="485">
        <f t="shared" si="17"/>
        <v>0</v>
      </c>
      <c r="R75" s="485">
        <f t="shared" si="18"/>
        <v>0</v>
      </c>
      <c r="S75" s="485">
        <f t="shared" si="19"/>
        <v>0</v>
      </c>
      <c r="T75" s="486">
        <f t="shared" si="21"/>
        <v>0</v>
      </c>
      <c r="U75" s="417"/>
      <c r="V75" s="417"/>
      <c r="W75" s="417"/>
      <c r="X75" s="417"/>
      <c r="Y75" s="417"/>
    </row>
    <row r="76" spans="1:25" s="238" customFormat="1" ht="15" hidden="1" x14ac:dyDescent="0.25">
      <c r="A76" s="417"/>
      <c r="B76" s="484" t="str">
        <f>'1. Building Information'!B79</f>
        <v>Educational, postsecondary</v>
      </c>
      <c r="C76" s="2024" t="str">
        <f>IF('1. Building Information'!C79:D79="","",'1. Building Information'!C79:D79)</f>
        <v/>
      </c>
      <c r="D76" s="2025"/>
      <c r="E76" s="441">
        <f>IF('1. Building Information'!F79="",0,'1. Building Information'!F79)</f>
        <v>0</v>
      </c>
      <c r="F76" s="423" t="s">
        <v>73</v>
      </c>
      <c r="G76" s="441" t="str">
        <f>IF(F76="No",0,IF('1. Building Information'!E79="","",'1. Building Information'!E79))</f>
        <v/>
      </c>
      <c r="H76" s="485">
        <f t="shared" si="20"/>
        <v>0</v>
      </c>
      <c r="I76" s="485">
        <f t="shared" si="9"/>
        <v>0</v>
      </c>
      <c r="J76" s="485">
        <f t="shared" si="10"/>
        <v>0</v>
      </c>
      <c r="K76" s="485">
        <f t="shared" si="11"/>
        <v>0</v>
      </c>
      <c r="L76" s="485">
        <f t="shared" si="12"/>
        <v>0</v>
      </c>
      <c r="M76" s="485">
        <f t="shared" si="13"/>
        <v>0</v>
      </c>
      <c r="N76" s="485">
        <f t="shared" si="14"/>
        <v>0</v>
      </c>
      <c r="O76" s="485">
        <f t="shared" si="15"/>
        <v>0</v>
      </c>
      <c r="P76" s="485">
        <f t="shared" si="16"/>
        <v>0</v>
      </c>
      <c r="Q76" s="485">
        <f t="shared" si="17"/>
        <v>0</v>
      </c>
      <c r="R76" s="485">
        <f t="shared" si="18"/>
        <v>0</v>
      </c>
      <c r="S76" s="485">
        <f t="shared" si="19"/>
        <v>0</v>
      </c>
      <c r="T76" s="486">
        <f t="shared" si="21"/>
        <v>0</v>
      </c>
      <c r="U76" s="417"/>
      <c r="V76" s="417"/>
      <c r="W76" s="417"/>
      <c r="X76" s="417"/>
      <c r="Y76" s="417"/>
    </row>
    <row r="77" spans="1:25" s="238" customFormat="1" ht="15" hidden="1" x14ac:dyDescent="0.25">
      <c r="A77" s="417"/>
      <c r="B77" s="484" t="str">
        <f>'1. Building Information'!B80</f>
        <v>Other &lt;Please Specify&gt;</v>
      </c>
      <c r="C77" s="2024" t="str">
        <f>IF('1. Building Information'!C80:D80="","",'1. Building Information'!C80:D80)</f>
        <v/>
      </c>
      <c r="D77" s="2025"/>
      <c r="E77" s="441">
        <f>IF('1. Building Information'!F80="",0,'1. Building Information'!F80)</f>
        <v>0</v>
      </c>
      <c r="F77" s="423" t="s">
        <v>73</v>
      </c>
      <c r="G77" s="441" t="str">
        <f>IF(F77="No",0,IF('1. Building Information'!E80="","",'1. Building Information'!E80))</f>
        <v/>
      </c>
      <c r="H77" s="485">
        <f t="shared" si="20"/>
        <v>0</v>
      </c>
      <c r="I77" s="485">
        <f t="shared" si="9"/>
        <v>0</v>
      </c>
      <c r="J77" s="485">
        <f t="shared" si="10"/>
        <v>0</v>
      </c>
      <c r="K77" s="485">
        <f t="shared" si="11"/>
        <v>0</v>
      </c>
      <c r="L77" s="485">
        <f t="shared" si="12"/>
        <v>0</v>
      </c>
      <c r="M77" s="485">
        <f t="shared" si="13"/>
        <v>0</v>
      </c>
      <c r="N77" s="485">
        <f t="shared" si="14"/>
        <v>0</v>
      </c>
      <c r="O77" s="485">
        <f t="shared" si="15"/>
        <v>0</v>
      </c>
      <c r="P77" s="485">
        <f t="shared" si="16"/>
        <v>0</v>
      </c>
      <c r="Q77" s="485">
        <f t="shared" si="17"/>
        <v>0</v>
      </c>
      <c r="R77" s="485">
        <f t="shared" si="18"/>
        <v>0</v>
      </c>
      <c r="S77" s="485">
        <f t="shared" si="19"/>
        <v>0</v>
      </c>
      <c r="T77" s="486">
        <f t="shared" si="21"/>
        <v>0</v>
      </c>
      <c r="U77" s="417"/>
      <c r="V77" s="417"/>
      <c r="W77" s="417"/>
      <c r="X77" s="417"/>
      <c r="Y77" s="417"/>
    </row>
    <row r="78" spans="1:25" s="238" customFormat="1" ht="15" hidden="1" x14ac:dyDescent="0.25">
      <c r="A78" s="417"/>
      <c r="B78" s="484" t="str">
        <f>'1. Building Information'!B81</f>
        <v>Other &lt;Please Specify&gt;</v>
      </c>
      <c r="C78" s="2024" t="str">
        <f>IF('1. Building Information'!C81:D81="","",'1. Building Information'!C81:D81)</f>
        <v/>
      </c>
      <c r="D78" s="2025"/>
      <c r="E78" s="441">
        <f>IF('1. Building Information'!F81="",0,'1. Building Information'!F81)</f>
        <v>0</v>
      </c>
      <c r="F78" s="423" t="s">
        <v>73</v>
      </c>
      <c r="G78" s="441" t="str">
        <f>IF(F78="No",0,IF('1. Building Information'!E81="","",'1. Building Information'!E81))</f>
        <v/>
      </c>
      <c r="H78" s="485">
        <f t="shared" si="20"/>
        <v>0</v>
      </c>
      <c r="I78" s="485">
        <f t="shared" si="9"/>
        <v>0</v>
      </c>
      <c r="J78" s="485">
        <f t="shared" si="10"/>
        <v>0</v>
      </c>
      <c r="K78" s="485">
        <f t="shared" si="11"/>
        <v>0</v>
      </c>
      <c r="L78" s="485">
        <f t="shared" si="12"/>
        <v>0</v>
      </c>
      <c r="M78" s="485">
        <f t="shared" si="13"/>
        <v>0</v>
      </c>
      <c r="N78" s="485">
        <f t="shared" si="14"/>
        <v>0</v>
      </c>
      <c r="O78" s="485">
        <f t="shared" si="15"/>
        <v>0</v>
      </c>
      <c r="P78" s="485">
        <f t="shared" si="16"/>
        <v>0</v>
      </c>
      <c r="Q78" s="485">
        <f t="shared" si="17"/>
        <v>0</v>
      </c>
      <c r="R78" s="485">
        <f t="shared" si="18"/>
        <v>0</v>
      </c>
      <c r="S78" s="485">
        <f t="shared" si="19"/>
        <v>0</v>
      </c>
      <c r="T78" s="486">
        <f t="shared" si="21"/>
        <v>0</v>
      </c>
      <c r="U78" s="417"/>
      <c r="V78" s="417"/>
      <c r="W78" s="417"/>
      <c r="X78" s="417"/>
      <c r="Y78" s="417"/>
    </row>
    <row r="79" spans="1:25" s="238" customFormat="1" ht="15" hidden="1" x14ac:dyDescent="0.25">
      <c r="A79" s="417"/>
      <c r="B79" s="484" t="str">
        <f>'1. Building Information'!B82</f>
        <v>Other &lt;Please Specify&gt;</v>
      </c>
      <c r="C79" s="2024"/>
      <c r="D79" s="2025"/>
      <c r="E79" s="441">
        <f>IF('1. Building Information'!F82="",0,'1. Building Information'!F82)</f>
        <v>0</v>
      </c>
      <c r="F79" s="423" t="s">
        <v>73</v>
      </c>
      <c r="G79" s="441" t="str">
        <f>IF(F79="No",0,IF('1. Building Information'!E82="","",'1. Building Information'!E82))</f>
        <v/>
      </c>
      <c r="H79" s="485">
        <f t="shared" si="20"/>
        <v>0</v>
      </c>
      <c r="I79" s="485">
        <f t="shared" si="9"/>
        <v>0</v>
      </c>
      <c r="J79" s="485">
        <f t="shared" si="10"/>
        <v>0</v>
      </c>
      <c r="K79" s="485">
        <f t="shared" si="11"/>
        <v>0</v>
      </c>
      <c r="L79" s="485">
        <f t="shared" si="12"/>
        <v>0</v>
      </c>
      <c r="M79" s="485">
        <f t="shared" si="13"/>
        <v>0</v>
      </c>
      <c r="N79" s="485">
        <f t="shared" si="14"/>
        <v>0</v>
      </c>
      <c r="O79" s="485">
        <f t="shared" si="15"/>
        <v>0</v>
      </c>
      <c r="P79" s="485">
        <f t="shared" si="16"/>
        <v>0</v>
      </c>
      <c r="Q79" s="485">
        <f t="shared" si="17"/>
        <v>0</v>
      </c>
      <c r="R79" s="485">
        <f t="shared" si="18"/>
        <v>0</v>
      </c>
      <c r="S79" s="485">
        <f t="shared" si="19"/>
        <v>0</v>
      </c>
      <c r="T79" s="486">
        <f t="shared" si="21"/>
        <v>0</v>
      </c>
      <c r="U79" s="417"/>
      <c r="V79" s="417"/>
      <c r="W79" s="417"/>
      <c r="X79" s="417"/>
      <c r="Y79" s="417"/>
    </row>
    <row r="80" spans="1:25" s="238" customFormat="1" ht="15.75" hidden="1" thickBot="1" x14ac:dyDescent="0.3">
      <c r="A80" s="417"/>
      <c r="B80" s="487" t="s">
        <v>446</v>
      </c>
      <c r="C80" s="2024" t="s">
        <v>447</v>
      </c>
      <c r="D80" s="2025"/>
      <c r="E80" s="441">
        <f>IF('1. Building Information'!C92="",0,'1. Building Information'!C92)</f>
        <v>0</v>
      </c>
      <c r="F80" s="423" t="s">
        <v>73</v>
      </c>
      <c r="G80" s="441">
        <f>IF(AND(F80="Yes",'1. Building Information'!C91&gt;0),'1. Building Information'!C94,0)</f>
        <v>0</v>
      </c>
      <c r="H80" s="488">
        <f t="shared" si="20"/>
        <v>0</v>
      </c>
      <c r="I80" s="488">
        <f t="shared" si="9"/>
        <v>0</v>
      </c>
      <c r="J80" s="488">
        <f t="shared" si="10"/>
        <v>0</v>
      </c>
      <c r="K80" s="488">
        <f t="shared" si="11"/>
        <v>0</v>
      </c>
      <c r="L80" s="488">
        <f t="shared" si="12"/>
        <v>0</v>
      </c>
      <c r="M80" s="488">
        <f t="shared" si="13"/>
        <v>0</v>
      </c>
      <c r="N80" s="488">
        <f t="shared" si="14"/>
        <v>0</v>
      </c>
      <c r="O80" s="488">
        <f t="shared" si="15"/>
        <v>0</v>
      </c>
      <c r="P80" s="488">
        <f t="shared" si="16"/>
        <v>0</v>
      </c>
      <c r="Q80" s="488">
        <f t="shared" si="17"/>
        <v>0</v>
      </c>
      <c r="R80" s="488">
        <f t="shared" si="18"/>
        <v>0</v>
      </c>
      <c r="S80" s="488">
        <f t="shared" si="19"/>
        <v>0</v>
      </c>
      <c r="T80" s="489">
        <f t="shared" si="21"/>
        <v>0</v>
      </c>
      <c r="U80" s="417"/>
      <c r="V80" s="417"/>
      <c r="W80" s="417"/>
      <c r="X80" s="417"/>
      <c r="Y80" s="417"/>
    </row>
    <row r="81" spans="1:25" s="238" customFormat="1" ht="15.75" hidden="1" thickTop="1" x14ac:dyDescent="0.25">
      <c r="A81" s="417"/>
      <c r="B81" s="490"/>
      <c r="C81" s="491"/>
      <c r="D81" s="491"/>
      <c r="E81" s="491"/>
      <c r="F81" s="427"/>
      <c r="G81" s="492" t="s">
        <v>524</v>
      </c>
      <c r="H81" s="493">
        <f>IF(SUM($G$65:$G$80)=0,0,AVERAGEIF(H65:H80,"&gt;0"))</f>
        <v>0</v>
      </c>
      <c r="I81" s="493">
        <f t="shared" ref="I81:S81" si="22">IF(SUM($G$65:$G$80)=0,0,AVERAGEIF(I65:I80,"&gt;0"))</f>
        <v>0</v>
      </c>
      <c r="J81" s="493">
        <f t="shared" si="22"/>
        <v>0</v>
      </c>
      <c r="K81" s="493">
        <f t="shared" si="22"/>
        <v>0</v>
      </c>
      <c r="L81" s="493">
        <f t="shared" si="22"/>
        <v>0</v>
      </c>
      <c r="M81" s="493">
        <f t="shared" si="22"/>
        <v>0</v>
      </c>
      <c r="N81" s="493">
        <f t="shared" si="22"/>
        <v>0</v>
      </c>
      <c r="O81" s="493">
        <f t="shared" si="22"/>
        <v>0</v>
      </c>
      <c r="P81" s="493">
        <f t="shared" si="22"/>
        <v>0</v>
      </c>
      <c r="Q81" s="493">
        <f t="shared" si="22"/>
        <v>0</v>
      </c>
      <c r="R81" s="493">
        <f t="shared" si="22"/>
        <v>0</v>
      </c>
      <c r="S81" s="493">
        <f t="shared" si="22"/>
        <v>0</v>
      </c>
      <c r="T81" s="493"/>
      <c r="U81" s="417"/>
      <c r="V81" s="417"/>
      <c r="W81" s="417"/>
      <c r="X81" s="417"/>
      <c r="Y81" s="417"/>
    </row>
    <row r="82" spans="1:25" s="238" customFormat="1" ht="15" hidden="1" x14ac:dyDescent="0.25">
      <c r="A82" s="417"/>
      <c r="B82" s="470"/>
      <c r="C82" s="436"/>
      <c r="D82" s="398"/>
      <c r="E82" s="398"/>
      <c r="F82" s="417"/>
      <c r="G82" s="494" t="s">
        <v>177</v>
      </c>
      <c r="H82" s="495">
        <f>(H63)*(($E65*H65)+($E66*H66)+($E67*H67)+($E68*H68)+($E69*H69)+($E70*H70)+($E71*H71)+($E72*H72)+($E73*H73)+($E74*H74)+($E75*H75)+($E76*H76)+($E77*H77)+($E78*H78)+($E79*H79)+($E80*H80))</f>
        <v>0</v>
      </c>
      <c r="I82" s="495">
        <f t="shared" ref="I82:S82" si="23">(I63)*(($E65*I65)+($E66*I66)+($E67*I67)+($E68*I68)+($E69*I69)+($E70*I70)+($E71*I71)+($E72*I72)+($E73*I73)+($E74*I74)+($E75*I75)+($E76*I76)+($E77*I77)+($E78*I78)+($E79*I79)+($E80*I80))</f>
        <v>0</v>
      </c>
      <c r="J82" s="495">
        <f t="shared" si="23"/>
        <v>0</v>
      </c>
      <c r="K82" s="495">
        <f t="shared" si="23"/>
        <v>0</v>
      </c>
      <c r="L82" s="495">
        <f t="shared" si="23"/>
        <v>0</v>
      </c>
      <c r="M82" s="495">
        <f t="shared" si="23"/>
        <v>0</v>
      </c>
      <c r="N82" s="495">
        <f t="shared" si="23"/>
        <v>0</v>
      </c>
      <c r="O82" s="495">
        <f t="shared" si="23"/>
        <v>0</v>
      </c>
      <c r="P82" s="495">
        <f t="shared" si="23"/>
        <v>0</v>
      </c>
      <c r="Q82" s="495">
        <f t="shared" si="23"/>
        <v>0</v>
      </c>
      <c r="R82" s="495">
        <f t="shared" si="23"/>
        <v>0</v>
      </c>
      <c r="S82" s="495">
        <f t="shared" si="23"/>
        <v>0</v>
      </c>
      <c r="T82" s="495">
        <f>SUM(H82:S82)</f>
        <v>0</v>
      </c>
      <c r="U82" s="417"/>
      <c r="V82" s="417"/>
      <c r="W82" s="417"/>
      <c r="X82" s="417"/>
      <c r="Y82" s="417"/>
    </row>
    <row r="83" spans="1:25" s="238" customFormat="1" ht="15" hidden="1" x14ac:dyDescent="0.25">
      <c r="A83" s="417"/>
      <c r="B83" s="470"/>
      <c r="C83" s="436"/>
      <c r="D83" s="398"/>
      <c r="E83" s="398"/>
      <c r="F83" s="417"/>
      <c r="G83" s="494" t="s">
        <v>449</v>
      </c>
      <c r="H83" s="495">
        <f>IF(SUM($G$65:$G$80)=0,0,H82/H81)</f>
        <v>0</v>
      </c>
      <c r="I83" s="495">
        <f t="shared" ref="I83:S83" si="24">IF(SUM($G$65:$G$80)=0,0,I82/I81)</f>
        <v>0</v>
      </c>
      <c r="J83" s="495">
        <f t="shared" si="24"/>
        <v>0</v>
      </c>
      <c r="K83" s="495">
        <f t="shared" si="24"/>
        <v>0</v>
      </c>
      <c r="L83" s="495">
        <f t="shared" si="24"/>
        <v>0</v>
      </c>
      <c r="M83" s="495">
        <f t="shared" si="24"/>
        <v>0</v>
      </c>
      <c r="N83" s="495">
        <f t="shared" si="24"/>
        <v>0</v>
      </c>
      <c r="O83" s="495">
        <f t="shared" si="24"/>
        <v>0</v>
      </c>
      <c r="P83" s="495">
        <f t="shared" si="24"/>
        <v>0</v>
      </c>
      <c r="Q83" s="495">
        <f t="shared" si="24"/>
        <v>0</v>
      </c>
      <c r="R83" s="495">
        <f t="shared" si="24"/>
        <v>0</v>
      </c>
      <c r="S83" s="495">
        <f t="shared" si="24"/>
        <v>0</v>
      </c>
      <c r="T83" s="495">
        <f>IF(SUM(G65:G80)=0,0,T82/(SUM(H81:S81)))</f>
        <v>0</v>
      </c>
      <c r="U83" s="417"/>
      <c r="V83" s="417"/>
      <c r="W83" s="417"/>
      <c r="X83" s="417"/>
      <c r="Y83" s="417"/>
    </row>
    <row r="84" spans="1:25" s="238" customFormat="1" ht="15" hidden="1" x14ac:dyDescent="0.25">
      <c r="A84" s="417"/>
      <c r="B84" s="470"/>
      <c r="C84" s="436"/>
      <c r="D84" s="398"/>
      <c r="E84" s="398"/>
      <c r="F84" s="417"/>
      <c r="G84" s="494" t="s">
        <v>652</v>
      </c>
      <c r="H84" s="496">
        <v>0</v>
      </c>
      <c r="I84" s="496">
        <v>0</v>
      </c>
      <c r="J84" s="496">
        <v>0</v>
      </c>
      <c r="K84" s="496">
        <v>0</v>
      </c>
      <c r="L84" s="496">
        <v>0</v>
      </c>
      <c r="M84" s="496">
        <v>0</v>
      </c>
      <c r="N84" s="496">
        <v>0</v>
      </c>
      <c r="O84" s="496">
        <v>0</v>
      </c>
      <c r="P84" s="496">
        <v>0</v>
      </c>
      <c r="Q84" s="496">
        <v>0</v>
      </c>
      <c r="R84" s="496">
        <v>0</v>
      </c>
      <c r="S84" s="496">
        <v>0</v>
      </c>
      <c r="T84" s="495">
        <f>AVERAGE(H84:S84)</f>
        <v>0</v>
      </c>
      <c r="U84" s="417"/>
      <c r="V84" s="417"/>
      <c r="W84" s="417"/>
      <c r="X84" s="417"/>
      <c r="Y84" s="417"/>
    </row>
    <row r="85" spans="1:25" s="238" customFormat="1" ht="15" hidden="1" x14ac:dyDescent="0.25">
      <c r="A85" s="417"/>
      <c r="B85" s="470"/>
      <c r="C85" s="436"/>
      <c r="D85" s="398"/>
      <c r="E85" s="398"/>
      <c r="F85" s="398"/>
      <c r="G85" s="398"/>
      <c r="H85" s="398"/>
      <c r="I85" s="398"/>
      <c r="J85" s="398"/>
      <c r="K85" s="398"/>
      <c r="L85" s="398"/>
      <c r="M85" s="398"/>
      <c r="N85" s="398"/>
      <c r="O85" s="398"/>
      <c r="P85" s="398"/>
      <c r="Q85" s="417"/>
      <c r="R85" s="417"/>
      <c r="S85" s="417"/>
      <c r="T85" s="417"/>
      <c r="U85" s="417"/>
      <c r="V85" s="417"/>
      <c r="W85" s="417"/>
      <c r="X85" s="417"/>
      <c r="Y85" s="417"/>
    </row>
    <row r="86" spans="1:25" s="238" customFormat="1" ht="15" hidden="1" x14ac:dyDescent="0.25">
      <c r="A86" s="417"/>
      <c r="B86" s="470"/>
      <c r="C86" s="436"/>
      <c r="D86" s="398"/>
      <c r="E86" s="398"/>
      <c r="F86" s="398"/>
      <c r="G86" s="398"/>
      <c r="H86" s="398"/>
      <c r="I86" s="398"/>
      <c r="J86" s="398"/>
      <c r="K86" s="398"/>
      <c r="L86" s="398"/>
      <c r="M86" s="398"/>
      <c r="N86" s="398"/>
      <c r="O86" s="398"/>
      <c r="P86" s="398"/>
      <c r="Q86" s="417"/>
      <c r="R86" s="417"/>
      <c r="S86" s="417"/>
      <c r="T86" s="417"/>
      <c r="U86" s="417"/>
      <c r="V86" s="417"/>
      <c r="W86" s="417"/>
      <c r="X86" s="417"/>
      <c r="Y86" s="417"/>
    </row>
    <row r="87" spans="1:25" s="251" customFormat="1" ht="18.75" hidden="1" customHeight="1" x14ac:dyDescent="0.35">
      <c r="A87" s="471"/>
      <c r="B87" s="472" t="str">
        <f>'1. Building Information'!$B$107</f>
        <v xml:space="preserve">SITE 2:  -- </v>
      </c>
      <c r="C87" s="473"/>
      <c r="D87" s="473"/>
      <c r="E87" s="473"/>
      <c r="F87" s="474"/>
      <c r="G87" s="474"/>
      <c r="H87" s="474"/>
      <c r="I87" s="474"/>
      <c r="J87" s="474"/>
      <c r="K87" s="474"/>
      <c r="L87" s="474"/>
      <c r="M87" s="474"/>
      <c r="N87" s="474"/>
      <c r="O87" s="474"/>
      <c r="P87" s="474"/>
      <c r="Q87" s="475"/>
      <c r="R87" s="475"/>
      <c r="S87" s="475"/>
      <c r="T87" s="476"/>
      <c r="U87" s="477"/>
      <c r="V87" s="477"/>
      <c r="W87" s="477"/>
      <c r="X87" s="477"/>
      <c r="Y87" s="477"/>
    </row>
    <row r="88" spans="1:25" s="238" customFormat="1" ht="15" hidden="1" x14ac:dyDescent="0.25">
      <c r="A88" s="417"/>
      <c r="B88" s="470"/>
      <c r="C88" s="436"/>
      <c r="D88" s="398"/>
      <c r="E88" s="398"/>
      <c r="F88" s="398"/>
      <c r="G88" s="417"/>
      <c r="H88" s="2041" t="s">
        <v>442</v>
      </c>
      <c r="I88" s="2042"/>
      <c r="J88" s="2042"/>
      <c r="K88" s="2042"/>
      <c r="L88" s="2042"/>
      <c r="M88" s="2042"/>
      <c r="N88" s="2042"/>
      <c r="O88" s="2042"/>
      <c r="P88" s="2042"/>
      <c r="Q88" s="2042"/>
      <c r="R88" s="2042"/>
      <c r="S88" s="2043"/>
      <c r="T88" s="478" t="s">
        <v>176</v>
      </c>
      <c r="U88" s="417"/>
      <c r="V88" s="417"/>
      <c r="W88" s="417"/>
      <c r="X88" s="417"/>
      <c r="Y88" s="417"/>
    </row>
    <row r="89" spans="1:25" s="238" customFormat="1" ht="17.25" hidden="1" x14ac:dyDescent="0.25">
      <c r="A89" s="417"/>
      <c r="B89" s="470"/>
      <c r="C89" s="436"/>
      <c r="D89" s="398"/>
      <c r="E89" s="479"/>
      <c r="F89" s="479"/>
      <c r="G89" s="479" t="s">
        <v>178</v>
      </c>
      <c r="H89" s="480">
        <v>51.04</v>
      </c>
      <c r="I89" s="480">
        <v>53.87</v>
      </c>
      <c r="J89" s="480">
        <v>55.21</v>
      </c>
      <c r="K89" s="480">
        <v>56.25</v>
      </c>
      <c r="L89" s="480">
        <v>57.53</v>
      </c>
      <c r="M89" s="480">
        <v>59.49</v>
      </c>
      <c r="N89" s="480">
        <v>59.77</v>
      </c>
      <c r="O89" s="480">
        <v>60.61</v>
      </c>
      <c r="P89" s="480">
        <v>62.68</v>
      </c>
      <c r="Q89" s="480">
        <v>61.78</v>
      </c>
      <c r="R89" s="480">
        <v>57.38</v>
      </c>
      <c r="S89" s="480">
        <v>52.03</v>
      </c>
      <c r="T89" s="481">
        <f>AVERAGE(H89:S89)</f>
        <v>57.30333333333332</v>
      </c>
      <c r="U89" s="417"/>
      <c r="V89" s="417"/>
      <c r="W89" s="417"/>
      <c r="X89" s="417"/>
      <c r="Y89" s="417"/>
    </row>
    <row r="90" spans="1:25" s="238" customFormat="1" ht="17.25" hidden="1" x14ac:dyDescent="0.25">
      <c r="A90" s="417"/>
      <c r="B90" s="470"/>
      <c r="C90" s="436"/>
      <c r="D90" s="398"/>
      <c r="E90" s="479"/>
      <c r="F90" s="479"/>
      <c r="G90" s="479" t="s">
        <v>179</v>
      </c>
      <c r="H90" s="482">
        <v>1.4135955735999996E-2</v>
      </c>
      <c r="I90" s="482">
        <v>1.6593084557999994E-2</v>
      </c>
      <c r="J90" s="482">
        <v>1.7756530713999998E-2</v>
      </c>
      <c r="K90" s="482">
        <v>1.8659503850000002E-2</v>
      </c>
      <c r="L90" s="482">
        <v>1.9770855402E-2</v>
      </c>
      <c r="M90" s="482">
        <v>2.1472612466000005E-2</v>
      </c>
      <c r="N90" s="482">
        <v>2.1715720617999999E-2</v>
      </c>
      <c r="O90" s="482">
        <v>2.2445045073999997E-2</v>
      </c>
      <c r="P90" s="482">
        <v>2.4242308912E-2</v>
      </c>
      <c r="Q90" s="482">
        <v>2.3460889851999997E-2</v>
      </c>
      <c r="R90" s="482">
        <v>1.9640618892E-2</v>
      </c>
      <c r="S90" s="482">
        <v>1.4995516702E-2</v>
      </c>
      <c r="T90" s="481">
        <f>AVERAGE(H90:S90)</f>
        <v>1.9574053564666665E-2</v>
      </c>
      <c r="U90" s="417"/>
      <c r="V90" s="417"/>
      <c r="W90" s="417"/>
      <c r="X90" s="417"/>
      <c r="Y90" s="417"/>
    </row>
    <row r="91" spans="1:25" s="238" customFormat="1" ht="45" hidden="1" x14ac:dyDescent="0.25">
      <c r="A91" s="417"/>
      <c r="B91" s="388" t="str">
        <f>'1. Building Information'!B90</f>
        <v>Persons per Household Unit:</v>
      </c>
      <c r="C91" s="2039" t="s">
        <v>49</v>
      </c>
      <c r="D91" s="2040"/>
      <c r="E91" s="388" t="s">
        <v>441</v>
      </c>
      <c r="F91" s="483" t="s">
        <v>525</v>
      </c>
      <c r="G91" s="483" t="s">
        <v>440</v>
      </c>
      <c r="H91" s="388" t="s">
        <v>28</v>
      </c>
      <c r="I91" s="388" t="s">
        <v>29</v>
      </c>
      <c r="J91" s="388" t="s">
        <v>30</v>
      </c>
      <c r="K91" s="388" t="s">
        <v>31</v>
      </c>
      <c r="L91" s="388" t="s">
        <v>32</v>
      </c>
      <c r="M91" s="388" t="s">
        <v>33</v>
      </c>
      <c r="N91" s="388" t="s">
        <v>8</v>
      </c>
      <c r="O91" s="388" t="s">
        <v>9</v>
      </c>
      <c r="P91" s="388" t="s">
        <v>0</v>
      </c>
      <c r="Q91" s="388" t="s">
        <v>2</v>
      </c>
      <c r="R91" s="388" t="s">
        <v>3</v>
      </c>
      <c r="S91" s="388" t="s">
        <v>4</v>
      </c>
      <c r="T91" s="388" t="s">
        <v>20</v>
      </c>
      <c r="U91" s="417"/>
      <c r="V91" s="417"/>
      <c r="W91" s="417"/>
      <c r="X91" s="417"/>
      <c r="Y91" s="417"/>
    </row>
    <row r="92" spans="1:25" s="238" customFormat="1" ht="15" hidden="1" x14ac:dyDescent="0.25">
      <c r="A92" s="417"/>
      <c r="B92" s="484" t="str">
        <f>'1. Building Information'!B115</f>
        <v>General Office</v>
      </c>
      <c r="C92" s="2024" t="str">
        <f>IF('1. Building Information'!C115:D115="","",'1. Building Information'!C115:D115)</f>
        <v/>
      </c>
      <c r="D92" s="2025"/>
      <c r="E92" s="441">
        <f>IF('1. Building Information'!F115="",0,'1. Building Information'!F115)</f>
        <v>0</v>
      </c>
      <c r="F92" s="423" t="s">
        <v>73</v>
      </c>
      <c r="G92" s="441" t="str">
        <f>IF(F92="No",0,IF('1. Building Information'!E115="","",'1. Building Information'!E115))</f>
        <v/>
      </c>
      <c r="H92" s="485">
        <f t="shared" ref="H92:H107" si="25">IF($G92="",0,IF(G92=365,31,$G92/12))</f>
        <v>0</v>
      </c>
      <c r="I92" s="485">
        <f t="shared" ref="I92:I107" si="26">IF($G92="",0,IF(G92=365,28,$G92/12))</f>
        <v>0</v>
      </c>
      <c r="J92" s="485">
        <f t="shared" ref="J92:J107" si="27">IF($G92="",0,IF(G92=365,31,$G92/12))</f>
        <v>0</v>
      </c>
      <c r="K92" s="485">
        <f t="shared" ref="K92:K107" si="28">IF($G92="",0,IF(G92=365,30,$G92/12))</f>
        <v>0</v>
      </c>
      <c r="L92" s="485">
        <f t="shared" ref="L92:L107" si="29">IF($G92="",0,IF(G92=365,31,$G92/12))</f>
        <v>0</v>
      </c>
      <c r="M92" s="485">
        <f t="shared" ref="M92:M107" si="30">IF($G92="",0,IF(G92=365,30,$G92/12))</f>
        <v>0</v>
      </c>
      <c r="N92" s="485">
        <f t="shared" ref="N92:N107" si="31">IF($G92="",0,IF(G92=365,31,$G92/12))</f>
        <v>0</v>
      </c>
      <c r="O92" s="485">
        <f t="shared" ref="O92:O107" si="32">IF($G92="",0,IF(G92=365,31,$G92/12))</f>
        <v>0</v>
      </c>
      <c r="P92" s="485">
        <f t="shared" ref="P92:P107" si="33">IF($G92="",0,IF(G92=365,30,$G92/12))</f>
        <v>0</v>
      </c>
      <c r="Q92" s="485">
        <f t="shared" ref="Q92:Q107" si="34">IF($G92="",0,IF(G92=365,31,$G92/12))</f>
        <v>0</v>
      </c>
      <c r="R92" s="485">
        <f t="shared" ref="R92:R107" si="35">IF($G92="",0,IF(G92=365,30,$G92/12))</f>
        <v>0</v>
      </c>
      <c r="S92" s="485">
        <f t="shared" ref="S92:S107" si="36">IF($G92="",0,IF(G92=365,31,$G92/12))</f>
        <v>0</v>
      </c>
      <c r="T92" s="485">
        <f>SUM(H92:S92)</f>
        <v>0</v>
      </c>
      <c r="U92" s="417"/>
      <c r="V92" s="417"/>
      <c r="W92" s="417"/>
      <c r="X92" s="417"/>
      <c r="Y92" s="417"/>
    </row>
    <row r="93" spans="1:25" s="238" customFormat="1" ht="15" hidden="1" x14ac:dyDescent="0.25">
      <c r="A93" s="417"/>
      <c r="B93" s="484" t="str">
        <f>'1. Building Information'!B116</f>
        <v>Retail, general</v>
      </c>
      <c r="C93" s="2024" t="str">
        <f>IF('1. Building Information'!C116:D116="","",'1. Building Information'!C116:D116)</f>
        <v/>
      </c>
      <c r="D93" s="2025"/>
      <c r="E93" s="441">
        <f>IF('1. Building Information'!F116="",0,'1. Building Information'!F116)</f>
        <v>0</v>
      </c>
      <c r="F93" s="423" t="s">
        <v>73</v>
      </c>
      <c r="G93" s="441" t="str">
        <f>IF(F93="No",0,IF('1. Building Information'!E116="","",'1. Building Information'!E116))</f>
        <v/>
      </c>
      <c r="H93" s="485">
        <f t="shared" si="25"/>
        <v>0</v>
      </c>
      <c r="I93" s="485">
        <f t="shared" si="26"/>
        <v>0</v>
      </c>
      <c r="J93" s="485">
        <f t="shared" si="27"/>
        <v>0</v>
      </c>
      <c r="K93" s="485">
        <f t="shared" si="28"/>
        <v>0</v>
      </c>
      <c r="L93" s="485">
        <f t="shared" si="29"/>
        <v>0</v>
      </c>
      <c r="M93" s="485">
        <f t="shared" si="30"/>
        <v>0</v>
      </c>
      <c r="N93" s="485">
        <f t="shared" si="31"/>
        <v>0</v>
      </c>
      <c r="O93" s="485">
        <f t="shared" si="32"/>
        <v>0</v>
      </c>
      <c r="P93" s="485">
        <f t="shared" si="33"/>
        <v>0</v>
      </c>
      <c r="Q93" s="485">
        <f t="shared" si="34"/>
        <v>0</v>
      </c>
      <c r="R93" s="485">
        <f t="shared" si="35"/>
        <v>0</v>
      </c>
      <c r="S93" s="485">
        <f t="shared" si="36"/>
        <v>0</v>
      </c>
      <c r="T93" s="485">
        <f t="shared" ref="T93:T107" si="37">SUM(H93:S93)</f>
        <v>0</v>
      </c>
      <c r="U93" s="417"/>
      <c r="V93" s="417"/>
      <c r="W93" s="417"/>
      <c r="X93" s="417"/>
      <c r="Y93" s="417"/>
    </row>
    <row r="94" spans="1:25" s="238" customFormat="1" ht="15" hidden="1" customHeight="1" x14ac:dyDescent="0.25">
      <c r="A94" s="417"/>
      <c r="B94" s="484" t="str">
        <f>'1. Building Information'!B117</f>
        <v>Service (e.g. financial, auto)</v>
      </c>
      <c r="C94" s="2024" t="str">
        <f>IF('1. Building Information'!C117:D117="","",'1. Building Information'!C117:D117)</f>
        <v/>
      </c>
      <c r="D94" s="2025"/>
      <c r="E94" s="441">
        <f>IF('1. Building Information'!F117="",0,'1. Building Information'!F117)</f>
        <v>0</v>
      </c>
      <c r="F94" s="423" t="s">
        <v>73</v>
      </c>
      <c r="G94" s="441" t="str">
        <f>IF(F94="No",0,IF('1. Building Information'!E117="","",'1. Building Information'!E117))</f>
        <v/>
      </c>
      <c r="H94" s="485">
        <f t="shared" si="25"/>
        <v>0</v>
      </c>
      <c r="I94" s="485">
        <f t="shared" si="26"/>
        <v>0</v>
      </c>
      <c r="J94" s="485">
        <f t="shared" si="27"/>
        <v>0</v>
      </c>
      <c r="K94" s="485">
        <f t="shared" si="28"/>
        <v>0</v>
      </c>
      <c r="L94" s="485">
        <f t="shared" si="29"/>
        <v>0</v>
      </c>
      <c r="M94" s="485">
        <f t="shared" si="30"/>
        <v>0</v>
      </c>
      <c r="N94" s="485">
        <f t="shared" si="31"/>
        <v>0</v>
      </c>
      <c r="O94" s="485">
        <f t="shared" si="32"/>
        <v>0</v>
      </c>
      <c r="P94" s="485">
        <f t="shared" si="33"/>
        <v>0</v>
      </c>
      <c r="Q94" s="485">
        <f t="shared" si="34"/>
        <v>0</v>
      </c>
      <c r="R94" s="485">
        <f t="shared" si="35"/>
        <v>0</v>
      </c>
      <c r="S94" s="485">
        <f t="shared" si="36"/>
        <v>0</v>
      </c>
      <c r="T94" s="485">
        <f t="shared" si="37"/>
        <v>0</v>
      </c>
      <c r="U94" s="417"/>
      <c r="V94" s="417"/>
      <c r="W94" s="417"/>
      <c r="X94" s="417"/>
      <c r="Y94" s="417"/>
    </row>
    <row r="95" spans="1:25" s="238" customFormat="1" ht="15" hidden="1" customHeight="1" x14ac:dyDescent="0.25">
      <c r="A95" s="417"/>
      <c r="B95" s="484" t="str">
        <f>'1. Building Information'!B118</f>
        <v>Restaurant</v>
      </c>
      <c r="C95" s="2024" t="str">
        <f>IF('1. Building Information'!C118:D118="","",'1. Building Information'!C118:D118)</f>
        <v/>
      </c>
      <c r="D95" s="2025"/>
      <c r="E95" s="441">
        <f>IF('1. Building Information'!F118="",0,'1. Building Information'!F118)</f>
        <v>0</v>
      </c>
      <c r="F95" s="423" t="s">
        <v>73</v>
      </c>
      <c r="G95" s="441" t="str">
        <f>IF(F95="No",0,IF('1. Building Information'!E118="","",'1. Building Information'!E118))</f>
        <v/>
      </c>
      <c r="H95" s="485">
        <f t="shared" si="25"/>
        <v>0</v>
      </c>
      <c r="I95" s="485">
        <f t="shared" si="26"/>
        <v>0</v>
      </c>
      <c r="J95" s="485">
        <f t="shared" si="27"/>
        <v>0</v>
      </c>
      <c r="K95" s="485">
        <f t="shared" si="28"/>
        <v>0</v>
      </c>
      <c r="L95" s="485">
        <f t="shared" si="29"/>
        <v>0</v>
      </c>
      <c r="M95" s="485">
        <f t="shared" si="30"/>
        <v>0</v>
      </c>
      <c r="N95" s="485">
        <f t="shared" si="31"/>
        <v>0</v>
      </c>
      <c r="O95" s="485">
        <f t="shared" si="32"/>
        <v>0</v>
      </c>
      <c r="P95" s="485">
        <f t="shared" si="33"/>
        <v>0</v>
      </c>
      <c r="Q95" s="485">
        <f t="shared" si="34"/>
        <v>0</v>
      </c>
      <c r="R95" s="485">
        <f t="shared" si="35"/>
        <v>0</v>
      </c>
      <c r="S95" s="485">
        <f t="shared" si="36"/>
        <v>0</v>
      </c>
      <c r="T95" s="485">
        <f t="shared" si="37"/>
        <v>0</v>
      </c>
      <c r="U95" s="417"/>
      <c r="V95" s="417"/>
      <c r="W95" s="417"/>
      <c r="X95" s="417"/>
      <c r="Y95" s="417"/>
    </row>
    <row r="96" spans="1:25" s="238" customFormat="1" ht="15" hidden="1" customHeight="1" x14ac:dyDescent="0.25">
      <c r="A96" s="417"/>
      <c r="B96" s="484" t="str">
        <f>'1. Building Information'!B119</f>
        <v>Grocery store</v>
      </c>
      <c r="C96" s="2024" t="str">
        <f>IF('1. Building Information'!C119:D119="","",'1. Building Information'!C119:D119)</f>
        <v/>
      </c>
      <c r="D96" s="2025"/>
      <c r="E96" s="441">
        <f>IF('1. Building Information'!F119="",0,'1. Building Information'!F119)</f>
        <v>0</v>
      </c>
      <c r="F96" s="423" t="s">
        <v>74</v>
      </c>
      <c r="G96" s="441">
        <f>IF(F96="No",0,IF('1. Building Information'!E119="","",'1. Building Information'!E119))</f>
        <v>0</v>
      </c>
      <c r="H96" s="485">
        <f t="shared" si="25"/>
        <v>0</v>
      </c>
      <c r="I96" s="485">
        <f t="shared" si="26"/>
        <v>0</v>
      </c>
      <c r="J96" s="485">
        <f t="shared" si="27"/>
        <v>0</v>
      </c>
      <c r="K96" s="485">
        <f t="shared" si="28"/>
        <v>0</v>
      </c>
      <c r="L96" s="485">
        <f t="shared" si="29"/>
        <v>0</v>
      </c>
      <c r="M96" s="485">
        <f t="shared" si="30"/>
        <v>0</v>
      </c>
      <c r="N96" s="485">
        <f t="shared" si="31"/>
        <v>0</v>
      </c>
      <c r="O96" s="485">
        <f t="shared" si="32"/>
        <v>0</v>
      </c>
      <c r="P96" s="485">
        <f t="shared" si="33"/>
        <v>0</v>
      </c>
      <c r="Q96" s="485">
        <f t="shared" si="34"/>
        <v>0</v>
      </c>
      <c r="R96" s="485">
        <f t="shared" si="35"/>
        <v>0</v>
      </c>
      <c r="S96" s="485">
        <f t="shared" si="36"/>
        <v>0</v>
      </c>
      <c r="T96" s="485">
        <f t="shared" si="37"/>
        <v>0</v>
      </c>
      <c r="U96" s="417"/>
      <c r="V96" s="417"/>
      <c r="W96" s="417"/>
      <c r="X96" s="417"/>
      <c r="Y96" s="417"/>
    </row>
    <row r="97" spans="1:25" s="238" customFormat="1" ht="15" hidden="1" customHeight="1" x14ac:dyDescent="0.25">
      <c r="A97" s="417"/>
      <c r="B97" s="484" t="str">
        <f>'1. Building Information'!B120</f>
        <v>Medical office</v>
      </c>
      <c r="C97" s="2024" t="str">
        <f>IF('1. Building Information'!C120:D120="","",'1. Building Information'!C120:D120)</f>
        <v/>
      </c>
      <c r="D97" s="2025"/>
      <c r="E97" s="441">
        <f>IF('1. Building Information'!F120="",0,'1. Building Information'!F120)</f>
        <v>0</v>
      </c>
      <c r="F97" s="423" t="s">
        <v>73</v>
      </c>
      <c r="G97" s="441" t="str">
        <f>IF(F97="No",0,IF('1. Building Information'!E120="","",'1. Building Information'!E120))</f>
        <v/>
      </c>
      <c r="H97" s="485">
        <f t="shared" si="25"/>
        <v>0</v>
      </c>
      <c r="I97" s="485">
        <f t="shared" si="26"/>
        <v>0</v>
      </c>
      <c r="J97" s="485">
        <f t="shared" si="27"/>
        <v>0</v>
      </c>
      <c r="K97" s="485">
        <f t="shared" si="28"/>
        <v>0</v>
      </c>
      <c r="L97" s="485">
        <f t="shared" si="29"/>
        <v>0</v>
      </c>
      <c r="M97" s="485">
        <f t="shared" si="30"/>
        <v>0</v>
      </c>
      <c r="N97" s="485">
        <f t="shared" si="31"/>
        <v>0</v>
      </c>
      <c r="O97" s="485">
        <f t="shared" si="32"/>
        <v>0</v>
      </c>
      <c r="P97" s="485">
        <f t="shared" si="33"/>
        <v>0</v>
      </c>
      <c r="Q97" s="485">
        <f t="shared" si="34"/>
        <v>0</v>
      </c>
      <c r="R97" s="485">
        <f t="shared" si="35"/>
        <v>0</v>
      </c>
      <c r="S97" s="485">
        <f t="shared" si="36"/>
        <v>0</v>
      </c>
      <c r="T97" s="485">
        <f t="shared" si="37"/>
        <v>0</v>
      </c>
      <c r="U97" s="417"/>
      <c r="V97" s="417"/>
      <c r="W97" s="417"/>
      <c r="X97" s="417"/>
      <c r="Y97" s="417"/>
    </row>
    <row r="98" spans="1:25" s="238" customFormat="1" ht="15" hidden="1" x14ac:dyDescent="0.25">
      <c r="A98" s="417"/>
      <c r="B98" s="484" t="str">
        <f>'1. Building Information'!B121</f>
        <v>R&amp;D or laboratory</v>
      </c>
      <c r="C98" s="2024" t="str">
        <f>IF('1. Building Information'!C121:D121="","",'1. Building Information'!C121:D121)</f>
        <v/>
      </c>
      <c r="D98" s="2025"/>
      <c r="E98" s="441">
        <f>IF('1. Building Information'!F121="",0,'1. Building Information'!F121)</f>
        <v>0</v>
      </c>
      <c r="F98" s="423" t="s">
        <v>73</v>
      </c>
      <c r="G98" s="441" t="str">
        <f>IF(F98="No",0,IF('1. Building Information'!E121="","",'1. Building Information'!E121))</f>
        <v/>
      </c>
      <c r="H98" s="485">
        <f t="shared" si="25"/>
        <v>0</v>
      </c>
      <c r="I98" s="485">
        <f t="shared" si="26"/>
        <v>0</v>
      </c>
      <c r="J98" s="485">
        <f t="shared" si="27"/>
        <v>0</v>
      </c>
      <c r="K98" s="485">
        <f t="shared" si="28"/>
        <v>0</v>
      </c>
      <c r="L98" s="485">
        <f t="shared" si="29"/>
        <v>0</v>
      </c>
      <c r="M98" s="485">
        <f t="shared" si="30"/>
        <v>0</v>
      </c>
      <c r="N98" s="485">
        <f t="shared" si="31"/>
        <v>0</v>
      </c>
      <c r="O98" s="485">
        <f t="shared" si="32"/>
        <v>0</v>
      </c>
      <c r="P98" s="485">
        <f t="shared" si="33"/>
        <v>0</v>
      </c>
      <c r="Q98" s="485">
        <f t="shared" si="34"/>
        <v>0</v>
      </c>
      <c r="R98" s="485">
        <f t="shared" si="35"/>
        <v>0</v>
      </c>
      <c r="S98" s="485">
        <f t="shared" si="36"/>
        <v>0</v>
      </c>
      <c r="T98" s="485">
        <f t="shared" si="37"/>
        <v>0</v>
      </c>
      <c r="U98" s="417"/>
      <c r="V98" s="417"/>
      <c r="W98" s="417"/>
      <c r="X98" s="417"/>
      <c r="Y98" s="417"/>
    </row>
    <row r="99" spans="1:25" s="238" customFormat="1" ht="15" hidden="1" x14ac:dyDescent="0.25">
      <c r="A99" s="417"/>
      <c r="B99" s="484" t="str">
        <f>'1. Building Information'!B122</f>
        <v>Warehouse, distribution</v>
      </c>
      <c r="C99" s="2024" t="str">
        <f>IF('1. Building Information'!C122:D122="","",'1. Building Information'!C122:D122)</f>
        <v/>
      </c>
      <c r="D99" s="2025"/>
      <c r="E99" s="441">
        <f>IF('1. Building Information'!F122="",0,'1. Building Information'!F122)</f>
        <v>0</v>
      </c>
      <c r="F99" s="423" t="s">
        <v>74</v>
      </c>
      <c r="G99" s="441">
        <f>IF(F99="No",0,IF('1. Building Information'!E122="","",'1. Building Information'!E122))</f>
        <v>0</v>
      </c>
      <c r="H99" s="485">
        <f t="shared" si="25"/>
        <v>0</v>
      </c>
      <c r="I99" s="485">
        <f t="shared" si="26"/>
        <v>0</v>
      </c>
      <c r="J99" s="485">
        <f t="shared" si="27"/>
        <v>0</v>
      </c>
      <c r="K99" s="485">
        <f t="shared" si="28"/>
        <v>0</v>
      </c>
      <c r="L99" s="485">
        <f t="shared" si="29"/>
        <v>0</v>
      </c>
      <c r="M99" s="485">
        <f t="shared" si="30"/>
        <v>0</v>
      </c>
      <c r="N99" s="485">
        <f t="shared" si="31"/>
        <v>0</v>
      </c>
      <c r="O99" s="485">
        <f t="shared" si="32"/>
        <v>0</v>
      </c>
      <c r="P99" s="485">
        <f t="shared" si="33"/>
        <v>0</v>
      </c>
      <c r="Q99" s="485">
        <f t="shared" si="34"/>
        <v>0</v>
      </c>
      <c r="R99" s="485">
        <f t="shared" si="35"/>
        <v>0</v>
      </c>
      <c r="S99" s="485">
        <f t="shared" si="36"/>
        <v>0</v>
      </c>
      <c r="T99" s="485">
        <f t="shared" si="37"/>
        <v>0</v>
      </c>
      <c r="U99" s="417"/>
      <c r="V99" s="417"/>
      <c r="W99" s="417"/>
      <c r="X99" s="417"/>
      <c r="Y99" s="417"/>
    </row>
    <row r="100" spans="1:25" s="238" customFormat="1" ht="15" hidden="1" x14ac:dyDescent="0.25">
      <c r="A100" s="417"/>
      <c r="B100" s="484" t="str">
        <f>'1. Building Information'!B123</f>
        <v>Warehouse, storage</v>
      </c>
      <c r="C100" s="2024" t="str">
        <f>IF('1. Building Information'!C123:D123="","",'1. Building Information'!C123:D123)</f>
        <v/>
      </c>
      <c r="D100" s="2025"/>
      <c r="E100" s="441">
        <f>IF('1. Building Information'!F123="",0,'1. Building Information'!F123)</f>
        <v>0</v>
      </c>
      <c r="F100" s="423" t="s">
        <v>73</v>
      </c>
      <c r="G100" s="441" t="str">
        <f>IF(F100="No",0,IF('1. Building Information'!E123="","",'1. Building Information'!E123))</f>
        <v/>
      </c>
      <c r="H100" s="485">
        <f t="shared" si="25"/>
        <v>0</v>
      </c>
      <c r="I100" s="485">
        <f t="shared" si="26"/>
        <v>0</v>
      </c>
      <c r="J100" s="485">
        <f t="shared" si="27"/>
        <v>0</v>
      </c>
      <c r="K100" s="485">
        <f t="shared" si="28"/>
        <v>0</v>
      </c>
      <c r="L100" s="485">
        <f t="shared" si="29"/>
        <v>0</v>
      </c>
      <c r="M100" s="485">
        <f t="shared" si="30"/>
        <v>0</v>
      </c>
      <c r="N100" s="485">
        <f t="shared" si="31"/>
        <v>0</v>
      </c>
      <c r="O100" s="485">
        <f t="shared" si="32"/>
        <v>0</v>
      </c>
      <c r="P100" s="485">
        <f t="shared" si="33"/>
        <v>0</v>
      </c>
      <c r="Q100" s="485">
        <f t="shared" si="34"/>
        <v>0</v>
      </c>
      <c r="R100" s="485">
        <f t="shared" si="35"/>
        <v>0</v>
      </c>
      <c r="S100" s="485">
        <f t="shared" si="36"/>
        <v>0</v>
      </c>
      <c r="T100" s="485">
        <f t="shared" si="37"/>
        <v>0</v>
      </c>
      <c r="U100" s="417"/>
      <c r="V100" s="417"/>
      <c r="W100" s="417"/>
      <c r="X100" s="417"/>
      <c r="Y100" s="417"/>
    </row>
    <row r="101" spans="1:25" s="238" customFormat="1" ht="15" hidden="1" x14ac:dyDescent="0.25">
      <c r="A101" s="417"/>
      <c r="B101" s="484" t="str">
        <f>'1. Building Information'!B124</f>
        <v>Educational, daycare</v>
      </c>
      <c r="C101" s="2024" t="str">
        <f>IF('1. Building Information'!C124:D124="","",'1. Building Information'!C124:D124)</f>
        <v/>
      </c>
      <c r="D101" s="2025"/>
      <c r="E101" s="441">
        <f>IF('1. Building Information'!F124="",0,'1. Building Information'!F124)</f>
        <v>0</v>
      </c>
      <c r="F101" s="423" t="s">
        <v>73</v>
      </c>
      <c r="G101" s="441" t="str">
        <f>IF(F101="No",0,IF('1. Building Information'!E124="","",'1. Building Information'!E124))</f>
        <v/>
      </c>
      <c r="H101" s="485">
        <f t="shared" si="25"/>
        <v>0</v>
      </c>
      <c r="I101" s="485">
        <f t="shared" si="26"/>
        <v>0</v>
      </c>
      <c r="J101" s="485">
        <f t="shared" si="27"/>
        <v>0</v>
      </c>
      <c r="K101" s="485">
        <f t="shared" si="28"/>
        <v>0</v>
      </c>
      <c r="L101" s="485">
        <f t="shared" si="29"/>
        <v>0</v>
      </c>
      <c r="M101" s="485">
        <f t="shared" si="30"/>
        <v>0</v>
      </c>
      <c r="N101" s="485">
        <f t="shared" si="31"/>
        <v>0</v>
      </c>
      <c r="O101" s="485">
        <f t="shared" si="32"/>
        <v>0</v>
      </c>
      <c r="P101" s="485">
        <f t="shared" si="33"/>
        <v>0</v>
      </c>
      <c r="Q101" s="485">
        <f t="shared" si="34"/>
        <v>0</v>
      </c>
      <c r="R101" s="485">
        <f t="shared" si="35"/>
        <v>0</v>
      </c>
      <c r="S101" s="485">
        <f t="shared" si="36"/>
        <v>0</v>
      </c>
      <c r="T101" s="485">
        <f t="shared" si="37"/>
        <v>0</v>
      </c>
      <c r="U101" s="417"/>
      <c r="V101" s="417"/>
      <c r="W101" s="417"/>
      <c r="X101" s="417"/>
      <c r="Y101" s="417"/>
    </row>
    <row r="102" spans="1:25" s="238" customFormat="1" ht="15" hidden="1" x14ac:dyDescent="0.25">
      <c r="A102" s="417"/>
      <c r="B102" s="484" t="str">
        <f>'1. Building Information'!B125</f>
        <v>Educational, K-12</v>
      </c>
      <c r="C102" s="2024" t="str">
        <f>IF('1. Building Information'!C125:D125="","",'1. Building Information'!C125:D125)</f>
        <v/>
      </c>
      <c r="D102" s="2025"/>
      <c r="E102" s="441">
        <f>IF('1. Building Information'!F125="",0,'1. Building Information'!F125)</f>
        <v>0</v>
      </c>
      <c r="F102" s="423" t="s">
        <v>73</v>
      </c>
      <c r="G102" s="441" t="str">
        <f>IF(F102="No",0,IF('1. Building Information'!E125="","",'1. Building Information'!E125))</f>
        <v/>
      </c>
      <c r="H102" s="485">
        <f t="shared" si="25"/>
        <v>0</v>
      </c>
      <c r="I102" s="485">
        <f t="shared" si="26"/>
        <v>0</v>
      </c>
      <c r="J102" s="485">
        <f t="shared" si="27"/>
        <v>0</v>
      </c>
      <c r="K102" s="485">
        <f t="shared" si="28"/>
        <v>0</v>
      </c>
      <c r="L102" s="485">
        <f t="shared" si="29"/>
        <v>0</v>
      </c>
      <c r="M102" s="485">
        <f t="shared" si="30"/>
        <v>0</v>
      </c>
      <c r="N102" s="485">
        <f t="shared" si="31"/>
        <v>0</v>
      </c>
      <c r="O102" s="485">
        <f t="shared" si="32"/>
        <v>0</v>
      </c>
      <c r="P102" s="485">
        <f t="shared" si="33"/>
        <v>0</v>
      </c>
      <c r="Q102" s="485">
        <f t="shared" si="34"/>
        <v>0</v>
      </c>
      <c r="R102" s="485">
        <f t="shared" si="35"/>
        <v>0</v>
      </c>
      <c r="S102" s="485">
        <f t="shared" si="36"/>
        <v>0</v>
      </c>
      <c r="T102" s="485">
        <f t="shared" si="37"/>
        <v>0</v>
      </c>
      <c r="U102" s="417"/>
      <c r="V102" s="417"/>
      <c r="W102" s="417"/>
      <c r="X102" s="417"/>
      <c r="Y102" s="417"/>
    </row>
    <row r="103" spans="1:25" s="238" customFormat="1" ht="15" hidden="1" x14ac:dyDescent="0.25">
      <c r="A103" s="417"/>
      <c r="B103" s="484" t="str">
        <f>'1. Building Information'!B126</f>
        <v>Educational, postsecondary</v>
      </c>
      <c r="C103" s="2024" t="str">
        <f>IF('1. Building Information'!C126:D126="","",'1. Building Information'!C126:D126)</f>
        <v/>
      </c>
      <c r="D103" s="2025"/>
      <c r="E103" s="441">
        <f>IF('1. Building Information'!F126="",0,'1. Building Information'!F126)</f>
        <v>0</v>
      </c>
      <c r="F103" s="423" t="s">
        <v>73</v>
      </c>
      <c r="G103" s="441" t="str">
        <f>IF(F103="No",0,IF('1. Building Information'!E126="","",'1. Building Information'!E126))</f>
        <v/>
      </c>
      <c r="H103" s="485">
        <f t="shared" si="25"/>
        <v>0</v>
      </c>
      <c r="I103" s="485">
        <f t="shared" si="26"/>
        <v>0</v>
      </c>
      <c r="J103" s="485">
        <f t="shared" si="27"/>
        <v>0</v>
      </c>
      <c r="K103" s="485">
        <f t="shared" si="28"/>
        <v>0</v>
      </c>
      <c r="L103" s="485">
        <f t="shared" si="29"/>
        <v>0</v>
      </c>
      <c r="M103" s="485">
        <f t="shared" si="30"/>
        <v>0</v>
      </c>
      <c r="N103" s="485">
        <f t="shared" si="31"/>
        <v>0</v>
      </c>
      <c r="O103" s="485">
        <f t="shared" si="32"/>
        <v>0</v>
      </c>
      <c r="P103" s="485">
        <f t="shared" si="33"/>
        <v>0</v>
      </c>
      <c r="Q103" s="485">
        <f t="shared" si="34"/>
        <v>0</v>
      </c>
      <c r="R103" s="485">
        <f t="shared" si="35"/>
        <v>0</v>
      </c>
      <c r="S103" s="485">
        <f t="shared" si="36"/>
        <v>0</v>
      </c>
      <c r="T103" s="485">
        <f t="shared" si="37"/>
        <v>0</v>
      </c>
      <c r="U103" s="417"/>
      <c r="V103" s="417"/>
      <c r="W103" s="417"/>
      <c r="X103" s="417"/>
      <c r="Y103" s="417"/>
    </row>
    <row r="104" spans="1:25" s="238" customFormat="1" ht="15" hidden="1" customHeight="1" x14ac:dyDescent="0.25">
      <c r="A104" s="417"/>
      <c r="B104" s="484" t="str">
        <f>'1. Building Information'!B127</f>
        <v>Other &lt;Please Specify&gt;</v>
      </c>
      <c r="C104" s="2024" t="str">
        <f>IF('1. Building Information'!C127:D127="","",'1. Building Information'!C127:D127)</f>
        <v/>
      </c>
      <c r="D104" s="2025"/>
      <c r="E104" s="441">
        <f>IF('1. Building Information'!F127="",0,'1. Building Information'!F127)</f>
        <v>0</v>
      </c>
      <c r="F104" s="423" t="s">
        <v>73</v>
      </c>
      <c r="G104" s="441" t="str">
        <f>IF(F104="No",0,IF('1. Building Information'!E127="","",'1. Building Information'!E127))</f>
        <v/>
      </c>
      <c r="H104" s="485">
        <f t="shared" si="25"/>
        <v>0</v>
      </c>
      <c r="I104" s="485">
        <f t="shared" si="26"/>
        <v>0</v>
      </c>
      <c r="J104" s="485">
        <f t="shared" si="27"/>
        <v>0</v>
      </c>
      <c r="K104" s="485">
        <f t="shared" si="28"/>
        <v>0</v>
      </c>
      <c r="L104" s="485">
        <f t="shared" si="29"/>
        <v>0</v>
      </c>
      <c r="M104" s="485">
        <f t="shared" si="30"/>
        <v>0</v>
      </c>
      <c r="N104" s="485">
        <f t="shared" si="31"/>
        <v>0</v>
      </c>
      <c r="O104" s="485">
        <f t="shared" si="32"/>
        <v>0</v>
      </c>
      <c r="P104" s="485">
        <f t="shared" si="33"/>
        <v>0</v>
      </c>
      <c r="Q104" s="485">
        <f t="shared" si="34"/>
        <v>0</v>
      </c>
      <c r="R104" s="485">
        <f t="shared" si="35"/>
        <v>0</v>
      </c>
      <c r="S104" s="485">
        <f t="shared" si="36"/>
        <v>0</v>
      </c>
      <c r="T104" s="485">
        <f t="shared" si="37"/>
        <v>0</v>
      </c>
      <c r="U104" s="417"/>
      <c r="V104" s="417"/>
      <c r="W104" s="417"/>
      <c r="X104" s="417"/>
      <c r="Y104" s="417"/>
    </row>
    <row r="105" spans="1:25" s="238" customFormat="1" ht="15" hidden="1" x14ac:dyDescent="0.25">
      <c r="A105" s="417"/>
      <c r="B105" s="484" t="str">
        <f>'1. Building Information'!B128</f>
        <v>Other &lt;Please Specify&gt;</v>
      </c>
      <c r="C105" s="2024" t="str">
        <f>IF('1. Building Information'!C128:D128="","",'1. Building Information'!C128:D128)</f>
        <v/>
      </c>
      <c r="D105" s="2025"/>
      <c r="E105" s="441">
        <f>IF('1. Building Information'!F128="",0,'1. Building Information'!F128)</f>
        <v>0</v>
      </c>
      <c r="F105" s="423" t="s">
        <v>73</v>
      </c>
      <c r="G105" s="441" t="str">
        <f>IF(F105="No",0,IF('1. Building Information'!E128="","",'1. Building Information'!E128))</f>
        <v/>
      </c>
      <c r="H105" s="485">
        <f t="shared" si="25"/>
        <v>0</v>
      </c>
      <c r="I105" s="485">
        <f t="shared" si="26"/>
        <v>0</v>
      </c>
      <c r="J105" s="485">
        <f t="shared" si="27"/>
        <v>0</v>
      </c>
      <c r="K105" s="485">
        <f t="shared" si="28"/>
        <v>0</v>
      </c>
      <c r="L105" s="485">
        <f t="shared" si="29"/>
        <v>0</v>
      </c>
      <c r="M105" s="485">
        <f t="shared" si="30"/>
        <v>0</v>
      </c>
      <c r="N105" s="485">
        <f t="shared" si="31"/>
        <v>0</v>
      </c>
      <c r="O105" s="485">
        <f t="shared" si="32"/>
        <v>0</v>
      </c>
      <c r="P105" s="485">
        <f t="shared" si="33"/>
        <v>0</v>
      </c>
      <c r="Q105" s="485">
        <f t="shared" si="34"/>
        <v>0</v>
      </c>
      <c r="R105" s="485">
        <f t="shared" si="35"/>
        <v>0</v>
      </c>
      <c r="S105" s="485">
        <f t="shared" si="36"/>
        <v>0</v>
      </c>
      <c r="T105" s="485">
        <f t="shared" si="37"/>
        <v>0</v>
      </c>
      <c r="U105" s="417"/>
      <c r="V105" s="417"/>
      <c r="W105" s="417"/>
      <c r="X105" s="417"/>
      <c r="Y105" s="417"/>
    </row>
    <row r="106" spans="1:25" s="238" customFormat="1" ht="15" hidden="1" x14ac:dyDescent="0.25">
      <c r="A106" s="417"/>
      <c r="B106" s="484" t="str">
        <f>'1. Building Information'!B129</f>
        <v>Other &lt;Please Specify&gt;</v>
      </c>
      <c r="C106" s="2024" t="str">
        <f>IF('1. Building Information'!C129:D129="","",'1. Building Information'!C129:D129)</f>
        <v/>
      </c>
      <c r="D106" s="2025"/>
      <c r="E106" s="441">
        <f>IF('1. Building Information'!F129="",0,'1. Building Information'!F129)</f>
        <v>0</v>
      </c>
      <c r="F106" s="423" t="s">
        <v>73</v>
      </c>
      <c r="G106" s="441" t="str">
        <f>IF(F106="No",0,IF('1. Building Information'!E129="","",'1. Building Information'!E129))</f>
        <v/>
      </c>
      <c r="H106" s="485">
        <f t="shared" si="25"/>
        <v>0</v>
      </c>
      <c r="I106" s="485">
        <f t="shared" si="26"/>
        <v>0</v>
      </c>
      <c r="J106" s="485">
        <f t="shared" si="27"/>
        <v>0</v>
      </c>
      <c r="K106" s="485">
        <f t="shared" si="28"/>
        <v>0</v>
      </c>
      <c r="L106" s="485">
        <f t="shared" si="29"/>
        <v>0</v>
      </c>
      <c r="M106" s="485">
        <f t="shared" si="30"/>
        <v>0</v>
      </c>
      <c r="N106" s="485">
        <f t="shared" si="31"/>
        <v>0</v>
      </c>
      <c r="O106" s="485">
        <f t="shared" si="32"/>
        <v>0</v>
      </c>
      <c r="P106" s="485">
        <f t="shared" si="33"/>
        <v>0</v>
      </c>
      <c r="Q106" s="485">
        <f t="shared" si="34"/>
        <v>0</v>
      </c>
      <c r="R106" s="485">
        <f t="shared" si="35"/>
        <v>0</v>
      </c>
      <c r="S106" s="485">
        <f t="shared" si="36"/>
        <v>0</v>
      </c>
      <c r="T106" s="485">
        <f t="shared" si="37"/>
        <v>0</v>
      </c>
      <c r="U106" s="417"/>
      <c r="V106" s="417"/>
      <c r="W106" s="417"/>
      <c r="X106" s="417"/>
      <c r="Y106" s="417"/>
    </row>
    <row r="107" spans="1:25" s="238" customFormat="1" ht="15.75" hidden="1" thickBot="1" x14ac:dyDescent="0.3">
      <c r="A107" s="417"/>
      <c r="B107" s="487" t="s">
        <v>446</v>
      </c>
      <c r="C107" s="2024" t="s">
        <v>447</v>
      </c>
      <c r="D107" s="2025"/>
      <c r="E107" s="441">
        <f>IF('1. Building Information'!C140="",0,'1. Building Information'!C140)</f>
        <v>0</v>
      </c>
      <c r="F107" s="423" t="s">
        <v>74</v>
      </c>
      <c r="G107" s="441">
        <f>IF(AND(F107="Yes",'1. Building Information'!C139&gt;0),'1. Building Information'!C142,0)</f>
        <v>0</v>
      </c>
      <c r="H107" s="488">
        <f t="shared" si="25"/>
        <v>0</v>
      </c>
      <c r="I107" s="488">
        <f t="shared" si="26"/>
        <v>0</v>
      </c>
      <c r="J107" s="488">
        <f t="shared" si="27"/>
        <v>0</v>
      </c>
      <c r="K107" s="488">
        <f t="shared" si="28"/>
        <v>0</v>
      </c>
      <c r="L107" s="488">
        <f t="shared" si="29"/>
        <v>0</v>
      </c>
      <c r="M107" s="488">
        <f t="shared" si="30"/>
        <v>0</v>
      </c>
      <c r="N107" s="488">
        <f t="shared" si="31"/>
        <v>0</v>
      </c>
      <c r="O107" s="488">
        <f t="shared" si="32"/>
        <v>0</v>
      </c>
      <c r="P107" s="488">
        <f t="shared" si="33"/>
        <v>0</v>
      </c>
      <c r="Q107" s="488">
        <f t="shared" si="34"/>
        <v>0</v>
      </c>
      <c r="R107" s="488">
        <f t="shared" si="35"/>
        <v>0</v>
      </c>
      <c r="S107" s="488">
        <f t="shared" si="36"/>
        <v>0</v>
      </c>
      <c r="T107" s="488">
        <f t="shared" si="37"/>
        <v>0</v>
      </c>
      <c r="U107" s="417"/>
      <c r="V107" s="417"/>
      <c r="W107" s="417"/>
      <c r="X107" s="417"/>
      <c r="Y107" s="417"/>
    </row>
    <row r="108" spans="1:25" s="238" customFormat="1" ht="15.75" hidden="1" thickTop="1" x14ac:dyDescent="0.25">
      <c r="A108" s="417"/>
      <c r="B108" s="490"/>
      <c r="C108" s="491"/>
      <c r="D108" s="491"/>
      <c r="E108" s="491"/>
      <c r="F108" s="427"/>
      <c r="G108" s="492" t="s">
        <v>524</v>
      </c>
      <c r="H108" s="493">
        <f>IF(SUM($G$92:$G$107)=0,0,AVERAGEIF(H92:H107,"&gt;0"))</f>
        <v>0</v>
      </c>
      <c r="I108" s="493">
        <f t="shared" ref="I108:M108" si="38">IF(SUM($G$92:$G$107)=0,0,AVERAGEIF(I92:I107,"&gt;0"))</f>
        <v>0</v>
      </c>
      <c r="J108" s="493">
        <f t="shared" si="38"/>
        <v>0</v>
      </c>
      <c r="K108" s="493">
        <f t="shared" si="38"/>
        <v>0</v>
      </c>
      <c r="L108" s="493">
        <f t="shared" si="38"/>
        <v>0</v>
      </c>
      <c r="M108" s="493">
        <f t="shared" si="38"/>
        <v>0</v>
      </c>
      <c r="N108" s="493">
        <f t="shared" ref="N108" si="39">IF(SUM($G$92:$G$107)=0,0,AVERAGEIF(N92:N107,"&gt;0"))</f>
        <v>0</v>
      </c>
      <c r="O108" s="493">
        <f t="shared" ref="O108" si="40">IF(SUM($G$92:$G$107)=0,0,AVERAGEIF(O92:O107,"&gt;0"))</f>
        <v>0</v>
      </c>
      <c r="P108" s="493">
        <f t="shared" ref="P108" si="41">IF(SUM($G$92:$G$107)=0,0,AVERAGEIF(P92:P107,"&gt;0"))</f>
        <v>0</v>
      </c>
      <c r="Q108" s="493">
        <f t="shared" ref="Q108:R108" si="42">IF(SUM($G$92:$G$107)=0,0,AVERAGEIF(Q92:Q107,"&gt;0"))</f>
        <v>0</v>
      </c>
      <c r="R108" s="493">
        <f t="shared" si="42"/>
        <v>0</v>
      </c>
      <c r="S108" s="493">
        <f t="shared" ref="S108" si="43">IF(SUM($G$92:$G$107)=0,0,AVERAGEIF(S92:S107,"&gt;0"))</f>
        <v>0</v>
      </c>
      <c r="T108" s="493"/>
      <c r="U108" s="417"/>
      <c r="V108" s="417"/>
      <c r="W108" s="417"/>
      <c r="X108" s="417"/>
      <c r="Y108" s="417"/>
    </row>
    <row r="109" spans="1:25" s="238" customFormat="1" ht="15" hidden="1" x14ac:dyDescent="0.25">
      <c r="A109" s="417"/>
      <c r="B109" s="470"/>
      <c r="C109" s="436"/>
      <c r="D109" s="398"/>
      <c r="E109" s="398"/>
      <c r="F109" s="417"/>
      <c r="G109" s="494" t="s">
        <v>177</v>
      </c>
      <c r="H109" s="495">
        <f t="shared" ref="H109:S109" si="44">(H90)*(($E92*H92)+($E93*H93)+($E94*H94)+($E95*H95)+($E96*H96)+($E97*H97)+($E98*H98)+($E99*H99)+($E100*H100)+($E101*H101)+($E102*H102)+($E103*H103)+($E104*H104)+($E105*H105)+($E106*H106)+($E107*H107))</f>
        <v>0</v>
      </c>
      <c r="I109" s="495">
        <f t="shared" si="44"/>
        <v>0</v>
      </c>
      <c r="J109" s="495">
        <f t="shared" si="44"/>
        <v>0</v>
      </c>
      <c r="K109" s="495">
        <f t="shared" si="44"/>
        <v>0</v>
      </c>
      <c r="L109" s="495">
        <f t="shared" si="44"/>
        <v>0</v>
      </c>
      <c r="M109" s="495">
        <f t="shared" si="44"/>
        <v>0</v>
      </c>
      <c r="N109" s="495">
        <f t="shared" si="44"/>
        <v>0</v>
      </c>
      <c r="O109" s="495">
        <f t="shared" si="44"/>
        <v>0</v>
      </c>
      <c r="P109" s="495">
        <f t="shared" si="44"/>
        <v>0</v>
      </c>
      <c r="Q109" s="495">
        <f t="shared" si="44"/>
        <v>0</v>
      </c>
      <c r="R109" s="495">
        <f t="shared" si="44"/>
        <v>0</v>
      </c>
      <c r="S109" s="495">
        <f t="shared" si="44"/>
        <v>0</v>
      </c>
      <c r="T109" s="495">
        <f>SUM(H109:S109)</f>
        <v>0</v>
      </c>
      <c r="U109" s="417"/>
      <c r="V109" s="417"/>
      <c r="W109" s="417"/>
      <c r="X109" s="417"/>
      <c r="Y109" s="417"/>
    </row>
    <row r="110" spans="1:25" s="238" customFormat="1" ht="15" hidden="1" x14ac:dyDescent="0.25">
      <c r="A110" s="417"/>
      <c r="B110" s="470"/>
      <c r="C110" s="436"/>
      <c r="D110" s="398"/>
      <c r="E110" s="398"/>
      <c r="F110" s="417"/>
      <c r="G110" s="494" t="s">
        <v>449</v>
      </c>
      <c r="H110" s="495">
        <f>IF(SUM($G$92:$G$107)=0,0,H109/H108)</f>
        <v>0</v>
      </c>
      <c r="I110" s="495">
        <f t="shared" ref="I110:S110" si="45">IF(SUM($G$92:$G$107)=0,0,I109/I108)</f>
        <v>0</v>
      </c>
      <c r="J110" s="495">
        <f t="shared" si="45"/>
        <v>0</v>
      </c>
      <c r="K110" s="495">
        <f t="shared" si="45"/>
        <v>0</v>
      </c>
      <c r="L110" s="495">
        <f t="shared" si="45"/>
        <v>0</v>
      </c>
      <c r="M110" s="495">
        <f t="shared" si="45"/>
        <v>0</v>
      </c>
      <c r="N110" s="495">
        <f t="shared" si="45"/>
        <v>0</v>
      </c>
      <c r="O110" s="495">
        <f t="shared" si="45"/>
        <v>0</v>
      </c>
      <c r="P110" s="495">
        <f t="shared" si="45"/>
        <v>0</v>
      </c>
      <c r="Q110" s="495">
        <f t="shared" si="45"/>
        <v>0</v>
      </c>
      <c r="R110" s="495">
        <f t="shared" si="45"/>
        <v>0</v>
      </c>
      <c r="S110" s="495">
        <f t="shared" si="45"/>
        <v>0</v>
      </c>
      <c r="T110" s="495">
        <f>IF(SUM(G92:G107)=0,0,T109/(SUM(H108:S108)))</f>
        <v>0</v>
      </c>
      <c r="U110" s="417"/>
      <c r="V110" s="417"/>
      <c r="W110" s="417"/>
      <c r="X110" s="417"/>
      <c r="Y110" s="417"/>
    </row>
    <row r="111" spans="1:25" s="238" customFormat="1" ht="15" hidden="1" x14ac:dyDescent="0.25">
      <c r="A111" s="417"/>
      <c r="B111" s="470"/>
      <c r="C111" s="436"/>
      <c r="D111" s="398"/>
      <c r="E111" s="398"/>
      <c r="F111" s="417"/>
      <c r="G111" s="494" t="s">
        <v>652</v>
      </c>
      <c r="H111" s="496">
        <v>0</v>
      </c>
      <c r="I111" s="496">
        <v>0</v>
      </c>
      <c r="J111" s="496">
        <v>0</v>
      </c>
      <c r="K111" s="496">
        <v>0</v>
      </c>
      <c r="L111" s="496">
        <v>0</v>
      </c>
      <c r="M111" s="496">
        <v>0</v>
      </c>
      <c r="N111" s="496">
        <v>0</v>
      </c>
      <c r="O111" s="496">
        <v>0</v>
      </c>
      <c r="P111" s="496">
        <v>0</v>
      </c>
      <c r="Q111" s="496">
        <v>0</v>
      </c>
      <c r="R111" s="496">
        <v>0</v>
      </c>
      <c r="S111" s="496">
        <v>0</v>
      </c>
      <c r="T111" s="495">
        <f>AVERAGE(H111:S111)</f>
        <v>0</v>
      </c>
      <c r="U111" s="417"/>
      <c r="V111" s="417"/>
      <c r="W111" s="417"/>
      <c r="X111" s="417"/>
      <c r="Y111" s="417"/>
    </row>
    <row r="112" spans="1:25" s="238" customFormat="1" ht="15" hidden="1" x14ac:dyDescent="0.25">
      <c r="A112" s="417"/>
      <c r="B112" s="470"/>
      <c r="C112" s="436"/>
      <c r="D112" s="398"/>
      <c r="E112" s="398"/>
      <c r="F112" s="398"/>
      <c r="G112" s="398"/>
      <c r="H112" s="398"/>
      <c r="I112" s="398"/>
      <c r="J112" s="398"/>
      <c r="K112" s="398"/>
      <c r="L112" s="398"/>
      <c r="M112" s="398"/>
      <c r="N112" s="398"/>
      <c r="O112" s="398"/>
      <c r="P112" s="398"/>
      <c r="Q112" s="417"/>
      <c r="R112" s="417"/>
      <c r="S112" s="417"/>
      <c r="T112" s="417"/>
      <c r="U112" s="417"/>
      <c r="V112" s="417"/>
      <c r="W112" s="417"/>
      <c r="X112" s="417"/>
      <c r="Y112" s="417"/>
    </row>
    <row r="113" spans="1:25" s="238" customFormat="1" ht="15" hidden="1" x14ac:dyDescent="0.25">
      <c r="A113" s="417"/>
      <c r="B113" s="470"/>
      <c r="C113" s="436"/>
      <c r="D113" s="398"/>
      <c r="E113" s="398"/>
      <c r="F113" s="398"/>
      <c r="G113" s="398"/>
      <c r="H113" s="398"/>
      <c r="I113" s="398"/>
      <c r="J113" s="398"/>
      <c r="K113" s="398"/>
      <c r="L113" s="398"/>
      <c r="M113" s="398"/>
      <c r="N113" s="398"/>
      <c r="O113" s="398"/>
      <c r="P113" s="398"/>
      <c r="Q113" s="417"/>
      <c r="R113" s="417"/>
      <c r="S113" s="417"/>
      <c r="T113" s="417"/>
      <c r="U113" s="417"/>
      <c r="V113" s="417"/>
      <c r="W113" s="417"/>
      <c r="X113" s="417"/>
      <c r="Y113" s="417"/>
    </row>
    <row r="114" spans="1:25" s="251" customFormat="1" ht="18.75" hidden="1" customHeight="1" x14ac:dyDescent="0.35">
      <c r="A114" s="471"/>
      <c r="B114" s="472" t="str">
        <f>'1. Building Information'!$B$155</f>
        <v xml:space="preserve">SITE 3:  -- </v>
      </c>
      <c r="C114" s="473"/>
      <c r="D114" s="473"/>
      <c r="E114" s="473"/>
      <c r="F114" s="474"/>
      <c r="G114" s="474"/>
      <c r="H114" s="474"/>
      <c r="I114" s="474"/>
      <c r="J114" s="474"/>
      <c r="K114" s="474"/>
      <c r="L114" s="474"/>
      <c r="M114" s="474"/>
      <c r="N114" s="474"/>
      <c r="O114" s="474"/>
      <c r="P114" s="474"/>
      <c r="Q114" s="475"/>
      <c r="R114" s="475"/>
      <c r="S114" s="475"/>
      <c r="T114" s="476"/>
      <c r="U114" s="477"/>
      <c r="V114" s="477"/>
      <c r="W114" s="477"/>
      <c r="X114" s="477"/>
      <c r="Y114" s="477"/>
    </row>
    <row r="115" spans="1:25" s="238" customFormat="1" ht="15" hidden="1" x14ac:dyDescent="0.25">
      <c r="A115" s="417"/>
      <c r="B115" s="470"/>
      <c r="C115" s="436"/>
      <c r="D115" s="398"/>
      <c r="E115" s="398"/>
      <c r="F115" s="398"/>
      <c r="G115" s="417"/>
      <c r="H115" s="2041" t="s">
        <v>442</v>
      </c>
      <c r="I115" s="2042"/>
      <c r="J115" s="2042"/>
      <c r="K115" s="2042"/>
      <c r="L115" s="2042"/>
      <c r="M115" s="2042"/>
      <c r="N115" s="2042"/>
      <c r="O115" s="2042"/>
      <c r="P115" s="2042"/>
      <c r="Q115" s="2042"/>
      <c r="R115" s="2042"/>
      <c r="S115" s="2043"/>
      <c r="T115" s="478" t="s">
        <v>176</v>
      </c>
      <c r="U115" s="417"/>
      <c r="V115" s="417"/>
      <c r="W115" s="417"/>
      <c r="X115" s="417"/>
      <c r="Y115" s="417"/>
    </row>
    <row r="116" spans="1:25" s="238" customFormat="1" ht="17.25" hidden="1" x14ac:dyDescent="0.25">
      <c r="A116" s="417"/>
      <c r="B116" s="470"/>
      <c r="C116" s="436"/>
      <c r="D116" s="398"/>
      <c r="E116" s="479"/>
      <c r="F116" s="479"/>
      <c r="G116" s="479" t="s">
        <v>178</v>
      </c>
      <c r="H116" s="480">
        <v>51.04</v>
      </c>
      <c r="I116" s="480">
        <v>53.87</v>
      </c>
      <c r="J116" s="480">
        <v>55.21</v>
      </c>
      <c r="K116" s="480">
        <v>56.25</v>
      </c>
      <c r="L116" s="480">
        <v>57.53</v>
      </c>
      <c r="M116" s="480">
        <v>59.49</v>
      </c>
      <c r="N116" s="480">
        <v>59.77</v>
      </c>
      <c r="O116" s="480">
        <v>60.61</v>
      </c>
      <c r="P116" s="480">
        <v>62.68</v>
      </c>
      <c r="Q116" s="480">
        <v>61.78</v>
      </c>
      <c r="R116" s="480">
        <v>57.38</v>
      </c>
      <c r="S116" s="480">
        <v>52.03</v>
      </c>
      <c r="T116" s="481">
        <f>AVERAGE(H116:S116)</f>
        <v>57.30333333333332</v>
      </c>
      <c r="U116" s="417"/>
      <c r="V116" s="417"/>
      <c r="W116" s="417"/>
      <c r="X116" s="417"/>
      <c r="Y116" s="417"/>
    </row>
    <row r="117" spans="1:25" s="238" customFormat="1" ht="17.25" hidden="1" x14ac:dyDescent="0.25">
      <c r="A117" s="417"/>
      <c r="B117" s="470"/>
      <c r="C117" s="436"/>
      <c r="D117" s="398"/>
      <c r="E117" s="479"/>
      <c r="F117" s="479"/>
      <c r="G117" s="479" t="s">
        <v>179</v>
      </c>
      <c r="H117" s="482">
        <v>1.4135955735999996E-2</v>
      </c>
      <c r="I117" s="482">
        <v>1.6593084557999994E-2</v>
      </c>
      <c r="J117" s="482">
        <v>1.7756530713999998E-2</v>
      </c>
      <c r="K117" s="482">
        <v>1.8659503850000002E-2</v>
      </c>
      <c r="L117" s="482">
        <v>1.9770855402E-2</v>
      </c>
      <c r="M117" s="482">
        <v>2.1472612466000005E-2</v>
      </c>
      <c r="N117" s="482">
        <v>2.1715720617999999E-2</v>
      </c>
      <c r="O117" s="482">
        <v>2.2445045073999997E-2</v>
      </c>
      <c r="P117" s="482">
        <v>2.4242308912E-2</v>
      </c>
      <c r="Q117" s="482">
        <v>2.3460889851999997E-2</v>
      </c>
      <c r="R117" s="482">
        <v>1.9640618892E-2</v>
      </c>
      <c r="S117" s="482">
        <v>1.4995516702E-2</v>
      </c>
      <c r="T117" s="497">
        <f>AVERAGE(H117:S117)</f>
        <v>1.9574053564666665E-2</v>
      </c>
      <c r="U117" s="417"/>
      <c r="V117" s="417"/>
      <c r="W117" s="417"/>
      <c r="X117" s="417"/>
      <c r="Y117" s="417"/>
    </row>
    <row r="118" spans="1:25" s="238" customFormat="1" ht="45" hidden="1" x14ac:dyDescent="0.25">
      <c r="A118" s="417"/>
      <c r="B118" s="388" t="str">
        <f>'1. Building Information'!B115</f>
        <v>General Office</v>
      </c>
      <c r="C118" s="2039" t="s">
        <v>49</v>
      </c>
      <c r="D118" s="2040"/>
      <c r="E118" s="388" t="s">
        <v>441</v>
      </c>
      <c r="F118" s="483" t="s">
        <v>525</v>
      </c>
      <c r="G118" s="483" t="s">
        <v>440</v>
      </c>
      <c r="H118" s="388" t="s">
        <v>28</v>
      </c>
      <c r="I118" s="388" t="s">
        <v>29</v>
      </c>
      <c r="J118" s="388" t="s">
        <v>30</v>
      </c>
      <c r="K118" s="388" t="s">
        <v>31</v>
      </c>
      <c r="L118" s="388" t="s">
        <v>32</v>
      </c>
      <c r="M118" s="388" t="s">
        <v>33</v>
      </c>
      <c r="N118" s="388" t="s">
        <v>8</v>
      </c>
      <c r="O118" s="388" t="s">
        <v>9</v>
      </c>
      <c r="P118" s="388" t="s">
        <v>0</v>
      </c>
      <c r="Q118" s="388" t="s">
        <v>2</v>
      </c>
      <c r="R118" s="388" t="s">
        <v>3</v>
      </c>
      <c r="S118" s="388" t="s">
        <v>4</v>
      </c>
      <c r="T118" s="388" t="s">
        <v>20</v>
      </c>
      <c r="U118" s="417"/>
      <c r="V118" s="417"/>
      <c r="W118" s="417"/>
      <c r="X118" s="417"/>
      <c r="Y118" s="417"/>
    </row>
    <row r="119" spans="1:25" s="238" customFormat="1" ht="15" hidden="1" x14ac:dyDescent="0.25">
      <c r="A119" s="417"/>
      <c r="B119" s="484" t="str">
        <f>'1. Building Information'!B163</f>
        <v>General Office</v>
      </c>
      <c r="C119" s="2024" t="str">
        <f>IF('1. Building Information'!C163:D163="","",'1. Building Information'!C163:D163)</f>
        <v/>
      </c>
      <c r="D119" s="2025"/>
      <c r="E119" s="441">
        <f>IF('1. Building Information'!F163="",0,'1. Building Information'!F163)</f>
        <v>0</v>
      </c>
      <c r="F119" s="423" t="s">
        <v>73</v>
      </c>
      <c r="G119" s="441" t="str">
        <f>IF(F119="No",0,IF('1. Building Information'!E163="","",'1. Building Information'!E163))</f>
        <v/>
      </c>
      <c r="H119" s="485">
        <f t="shared" ref="H119:H134" si="46">IF($G119="",0,IF(G119=365,31,$G119/12))</f>
        <v>0</v>
      </c>
      <c r="I119" s="485">
        <f t="shared" ref="I119:I134" si="47">IF($G119="",0,IF(G119=365,28,$G119/12))</f>
        <v>0</v>
      </c>
      <c r="J119" s="485">
        <f t="shared" ref="J119:J134" si="48">IF($G119="",0,IF(G119=365,31,$G119/12))</f>
        <v>0</v>
      </c>
      <c r="K119" s="485">
        <f t="shared" ref="K119:K134" si="49">IF($G119="",0,IF(G119=365,30,$G119/12))</f>
        <v>0</v>
      </c>
      <c r="L119" s="485">
        <f t="shared" ref="L119:L134" si="50">IF($G119="",0,IF(G119=365,31,$G119/12))</f>
        <v>0</v>
      </c>
      <c r="M119" s="485">
        <f t="shared" ref="M119:M134" si="51">IF($G119="",0,IF(G119=365,30,$G119/12))</f>
        <v>0</v>
      </c>
      <c r="N119" s="485">
        <f t="shared" ref="N119:N134" si="52">IF($G119="",0,IF(G119=365,31,$G119/12))</f>
        <v>0</v>
      </c>
      <c r="O119" s="485">
        <f t="shared" ref="O119:O134" si="53">IF($G119="",0,IF(G119=365,31,$G119/12))</f>
        <v>0</v>
      </c>
      <c r="P119" s="485">
        <f t="shared" ref="P119:P134" si="54">IF($G119="",0,IF(G119=365,30,$G119/12))</f>
        <v>0</v>
      </c>
      <c r="Q119" s="485">
        <f t="shared" ref="Q119:Q134" si="55">IF($G119="",0,IF(G119=365,31,$G119/12))</f>
        <v>0</v>
      </c>
      <c r="R119" s="485">
        <f t="shared" ref="R119:R134" si="56">IF($G119="",0,IF(G119=365,30,$G119/12))</f>
        <v>0</v>
      </c>
      <c r="S119" s="485">
        <f t="shared" ref="S119:S134" si="57">IF($G119="",0,IF(G119=365,31,$G119/12))</f>
        <v>0</v>
      </c>
      <c r="T119" s="485">
        <f>SUM(H119:S119)</f>
        <v>0</v>
      </c>
      <c r="U119" s="417"/>
      <c r="V119" s="417"/>
      <c r="W119" s="417"/>
      <c r="X119" s="417"/>
      <c r="Y119" s="417"/>
    </row>
    <row r="120" spans="1:25" s="238" customFormat="1" ht="15" hidden="1" x14ac:dyDescent="0.25">
      <c r="A120" s="417"/>
      <c r="B120" s="484" t="str">
        <f>'1. Building Information'!B164</f>
        <v>Retail, general</v>
      </c>
      <c r="C120" s="2024" t="str">
        <f>IF('1. Building Information'!C164:D164="","",'1. Building Information'!C164:D164)</f>
        <v/>
      </c>
      <c r="D120" s="2025"/>
      <c r="E120" s="441">
        <f>IF('1. Building Information'!F164="",0,'1. Building Information'!F164)</f>
        <v>0</v>
      </c>
      <c r="F120" s="423" t="s">
        <v>73</v>
      </c>
      <c r="G120" s="441" t="str">
        <f>IF(F120="No",0,IF('1. Building Information'!E164="","",'1. Building Information'!E164))</f>
        <v/>
      </c>
      <c r="H120" s="485">
        <f t="shared" si="46"/>
        <v>0</v>
      </c>
      <c r="I120" s="485">
        <f t="shared" si="47"/>
        <v>0</v>
      </c>
      <c r="J120" s="485">
        <f t="shared" si="48"/>
        <v>0</v>
      </c>
      <c r="K120" s="485">
        <f t="shared" si="49"/>
        <v>0</v>
      </c>
      <c r="L120" s="485">
        <f t="shared" si="50"/>
        <v>0</v>
      </c>
      <c r="M120" s="485">
        <f t="shared" si="51"/>
        <v>0</v>
      </c>
      <c r="N120" s="485">
        <f t="shared" si="52"/>
        <v>0</v>
      </c>
      <c r="O120" s="485">
        <f t="shared" si="53"/>
        <v>0</v>
      </c>
      <c r="P120" s="485">
        <f t="shared" si="54"/>
        <v>0</v>
      </c>
      <c r="Q120" s="485">
        <f t="shared" si="55"/>
        <v>0</v>
      </c>
      <c r="R120" s="485">
        <f t="shared" si="56"/>
        <v>0</v>
      </c>
      <c r="S120" s="485">
        <f t="shared" si="57"/>
        <v>0</v>
      </c>
      <c r="T120" s="485">
        <f t="shared" ref="T120:T134" si="58">SUM(H120:S120)</f>
        <v>0</v>
      </c>
      <c r="U120" s="417"/>
      <c r="V120" s="417"/>
      <c r="W120" s="417"/>
      <c r="X120" s="417"/>
      <c r="Y120" s="417"/>
    </row>
    <row r="121" spans="1:25" s="238" customFormat="1" ht="15" hidden="1" customHeight="1" x14ac:dyDescent="0.25">
      <c r="A121" s="417"/>
      <c r="B121" s="484" t="str">
        <f>'1. Building Information'!B165</f>
        <v>Service (e.g. financial, auto)</v>
      </c>
      <c r="C121" s="2024" t="str">
        <f>IF('1. Building Information'!C165:D165="","",'1. Building Information'!C165:D165)</f>
        <v/>
      </c>
      <c r="D121" s="2025"/>
      <c r="E121" s="441">
        <f>IF('1. Building Information'!F165="",0,'1. Building Information'!F165)</f>
        <v>0</v>
      </c>
      <c r="F121" s="423" t="s">
        <v>73</v>
      </c>
      <c r="G121" s="441" t="str">
        <f>IF(F121="No",0,IF('1. Building Information'!E165="","",'1. Building Information'!E165))</f>
        <v/>
      </c>
      <c r="H121" s="485">
        <f t="shared" si="46"/>
        <v>0</v>
      </c>
      <c r="I121" s="485">
        <f t="shared" si="47"/>
        <v>0</v>
      </c>
      <c r="J121" s="485">
        <f t="shared" si="48"/>
        <v>0</v>
      </c>
      <c r="K121" s="485">
        <f t="shared" si="49"/>
        <v>0</v>
      </c>
      <c r="L121" s="485">
        <f t="shared" si="50"/>
        <v>0</v>
      </c>
      <c r="M121" s="485">
        <f t="shared" si="51"/>
        <v>0</v>
      </c>
      <c r="N121" s="485">
        <f t="shared" si="52"/>
        <v>0</v>
      </c>
      <c r="O121" s="485">
        <f t="shared" si="53"/>
        <v>0</v>
      </c>
      <c r="P121" s="485">
        <f t="shared" si="54"/>
        <v>0</v>
      </c>
      <c r="Q121" s="485">
        <f t="shared" si="55"/>
        <v>0</v>
      </c>
      <c r="R121" s="485">
        <f t="shared" si="56"/>
        <v>0</v>
      </c>
      <c r="S121" s="485">
        <f t="shared" si="57"/>
        <v>0</v>
      </c>
      <c r="T121" s="485">
        <f t="shared" si="58"/>
        <v>0</v>
      </c>
      <c r="U121" s="417"/>
      <c r="V121" s="417"/>
      <c r="W121" s="417"/>
      <c r="X121" s="417"/>
      <c r="Y121" s="417"/>
    </row>
    <row r="122" spans="1:25" s="238" customFormat="1" ht="15" hidden="1" customHeight="1" x14ac:dyDescent="0.25">
      <c r="A122" s="417"/>
      <c r="B122" s="484" t="str">
        <f>'1. Building Information'!B166</f>
        <v>Restaurant</v>
      </c>
      <c r="C122" s="2024" t="str">
        <f>IF('1. Building Information'!C166:D166="","",'1. Building Information'!C166:D166)</f>
        <v/>
      </c>
      <c r="D122" s="2025"/>
      <c r="E122" s="441">
        <f>IF('1. Building Information'!F166="",0,'1. Building Information'!F166)</f>
        <v>0</v>
      </c>
      <c r="F122" s="423" t="s">
        <v>73</v>
      </c>
      <c r="G122" s="441" t="str">
        <f>IF(F122="No",0,IF('1. Building Information'!E166="","",'1. Building Information'!E166))</f>
        <v/>
      </c>
      <c r="H122" s="485">
        <f t="shared" si="46"/>
        <v>0</v>
      </c>
      <c r="I122" s="485">
        <f t="shared" si="47"/>
        <v>0</v>
      </c>
      <c r="J122" s="485">
        <f t="shared" si="48"/>
        <v>0</v>
      </c>
      <c r="K122" s="485">
        <f t="shared" si="49"/>
        <v>0</v>
      </c>
      <c r="L122" s="485">
        <f t="shared" si="50"/>
        <v>0</v>
      </c>
      <c r="M122" s="485">
        <f t="shared" si="51"/>
        <v>0</v>
      </c>
      <c r="N122" s="485">
        <f t="shared" si="52"/>
        <v>0</v>
      </c>
      <c r="O122" s="485">
        <f t="shared" si="53"/>
        <v>0</v>
      </c>
      <c r="P122" s="485">
        <f t="shared" si="54"/>
        <v>0</v>
      </c>
      <c r="Q122" s="485">
        <f t="shared" si="55"/>
        <v>0</v>
      </c>
      <c r="R122" s="485">
        <f t="shared" si="56"/>
        <v>0</v>
      </c>
      <c r="S122" s="485">
        <f t="shared" si="57"/>
        <v>0</v>
      </c>
      <c r="T122" s="485">
        <f t="shared" si="58"/>
        <v>0</v>
      </c>
      <c r="U122" s="417"/>
      <c r="V122" s="417"/>
      <c r="W122" s="417"/>
      <c r="X122" s="417"/>
      <c r="Y122" s="417"/>
    </row>
    <row r="123" spans="1:25" s="238" customFormat="1" ht="15" hidden="1" customHeight="1" x14ac:dyDescent="0.25">
      <c r="A123" s="417"/>
      <c r="B123" s="484" t="str">
        <f>'1. Building Information'!B167</f>
        <v>Grocery store</v>
      </c>
      <c r="C123" s="2024" t="str">
        <f>IF('1. Building Information'!C167:D167="","",'1. Building Information'!C167:D167)</f>
        <v/>
      </c>
      <c r="D123" s="2025"/>
      <c r="E123" s="441">
        <f>IF('1. Building Information'!F167="",0,'1. Building Information'!F167)</f>
        <v>0</v>
      </c>
      <c r="F123" s="423" t="s">
        <v>73</v>
      </c>
      <c r="G123" s="441" t="str">
        <f>IF(F123="No",0,IF('1. Building Information'!E167="","",'1. Building Information'!E167))</f>
        <v/>
      </c>
      <c r="H123" s="485">
        <f t="shared" si="46"/>
        <v>0</v>
      </c>
      <c r="I123" s="485">
        <f t="shared" si="47"/>
        <v>0</v>
      </c>
      <c r="J123" s="485">
        <f t="shared" si="48"/>
        <v>0</v>
      </c>
      <c r="K123" s="485">
        <f t="shared" si="49"/>
        <v>0</v>
      </c>
      <c r="L123" s="485">
        <f t="shared" si="50"/>
        <v>0</v>
      </c>
      <c r="M123" s="485">
        <f t="shared" si="51"/>
        <v>0</v>
      </c>
      <c r="N123" s="485">
        <f t="shared" si="52"/>
        <v>0</v>
      </c>
      <c r="O123" s="485">
        <f t="shared" si="53"/>
        <v>0</v>
      </c>
      <c r="P123" s="485">
        <f t="shared" si="54"/>
        <v>0</v>
      </c>
      <c r="Q123" s="485">
        <f t="shared" si="55"/>
        <v>0</v>
      </c>
      <c r="R123" s="485">
        <f t="shared" si="56"/>
        <v>0</v>
      </c>
      <c r="S123" s="485">
        <f t="shared" si="57"/>
        <v>0</v>
      </c>
      <c r="T123" s="485">
        <f t="shared" si="58"/>
        <v>0</v>
      </c>
      <c r="U123" s="417"/>
      <c r="V123" s="417"/>
      <c r="W123" s="417"/>
      <c r="X123" s="417"/>
      <c r="Y123" s="417"/>
    </row>
    <row r="124" spans="1:25" s="238" customFormat="1" ht="15" hidden="1" customHeight="1" x14ac:dyDescent="0.25">
      <c r="A124" s="417"/>
      <c r="B124" s="484" t="str">
        <f>'1. Building Information'!B168</f>
        <v>Medical office</v>
      </c>
      <c r="C124" s="2024" t="str">
        <f>IF('1. Building Information'!C168:D168="","",'1. Building Information'!C168:D168)</f>
        <v/>
      </c>
      <c r="D124" s="2025"/>
      <c r="E124" s="441">
        <f>IF('1. Building Information'!F168="",0,'1. Building Information'!F168)</f>
        <v>0</v>
      </c>
      <c r="F124" s="423" t="s">
        <v>73</v>
      </c>
      <c r="G124" s="441" t="str">
        <f>IF(F124="No",0,IF('1. Building Information'!E168="","",'1. Building Information'!E168))</f>
        <v/>
      </c>
      <c r="H124" s="485">
        <f t="shared" si="46"/>
        <v>0</v>
      </c>
      <c r="I124" s="485">
        <f t="shared" si="47"/>
        <v>0</v>
      </c>
      <c r="J124" s="485">
        <f t="shared" si="48"/>
        <v>0</v>
      </c>
      <c r="K124" s="485">
        <f t="shared" si="49"/>
        <v>0</v>
      </c>
      <c r="L124" s="485">
        <f t="shared" si="50"/>
        <v>0</v>
      </c>
      <c r="M124" s="485">
        <f t="shared" si="51"/>
        <v>0</v>
      </c>
      <c r="N124" s="485">
        <f t="shared" si="52"/>
        <v>0</v>
      </c>
      <c r="O124" s="485">
        <f t="shared" si="53"/>
        <v>0</v>
      </c>
      <c r="P124" s="485">
        <f t="shared" si="54"/>
        <v>0</v>
      </c>
      <c r="Q124" s="485">
        <f t="shared" si="55"/>
        <v>0</v>
      </c>
      <c r="R124" s="485">
        <f t="shared" si="56"/>
        <v>0</v>
      </c>
      <c r="S124" s="485">
        <f t="shared" si="57"/>
        <v>0</v>
      </c>
      <c r="T124" s="485">
        <f t="shared" si="58"/>
        <v>0</v>
      </c>
      <c r="U124" s="417"/>
      <c r="V124" s="417"/>
      <c r="W124" s="417"/>
      <c r="X124" s="417"/>
      <c r="Y124" s="417"/>
    </row>
    <row r="125" spans="1:25" s="238" customFormat="1" ht="15" hidden="1" customHeight="1" x14ac:dyDescent="0.25">
      <c r="A125" s="417"/>
      <c r="B125" s="484" t="str">
        <f>'1. Building Information'!B169</f>
        <v>R&amp;D or laboratory</v>
      </c>
      <c r="C125" s="2024" t="str">
        <f>IF('1. Building Information'!C169:D169="","",'1. Building Information'!C169:D169)</f>
        <v/>
      </c>
      <c r="D125" s="2025"/>
      <c r="E125" s="441">
        <f>IF('1. Building Information'!F169="",0,'1. Building Information'!F169)</f>
        <v>0</v>
      </c>
      <c r="F125" s="423" t="s">
        <v>73</v>
      </c>
      <c r="G125" s="441" t="str">
        <f>IF(F125="No",0,IF('1. Building Information'!E169="","",'1. Building Information'!E169))</f>
        <v/>
      </c>
      <c r="H125" s="485">
        <f t="shared" si="46"/>
        <v>0</v>
      </c>
      <c r="I125" s="485">
        <f t="shared" si="47"/>
        <v>0</v>
      </c>
      <c r="J125" s="485">
        <f t="shared" si="48"/>
        <v>0</v>
      </c>
      <c r="K125" s="485">
        <f t="shared" si="49"/>
        <v>0</v>
      </c>
      <c r="L125" s="485">
        <f t="shared" si="50"/>
        <v>0</v>
      </c>
      <c r="M125" s="485">
        <f t="shared" si="51"/>
        <v>0</v>
      </c>
      <c r="N125" s="485">
        <f t="shared" si="52"/>
        <v>0</v>
      </c>
      <c r="O125" s="485">
        <f t="shared" si="53"/>
        <v>0</v>
      </c>
      <c r="P125" s="485">
        <f t="shared" si="54"/>
        <v>0</v>
      </c>
      <c r="Q125" s="485">
        <f t="shared" si="55"/>
        <v>0</v>
      </c>
      <c r="R125" s="485">
        <f t="shared" si="56"/>
        <v>0</v>
      </c>
      <c r="S125" s="485">
        <f t="shared" si="57"/>
        <v>0</v>
      </c>
      <c r="T125" s="485">
        <f t="shared" si="58"/>
        <v>0</v>
      </c>
      <c r="U125" s="417"/>
      <c r="V125" s="417"/>
      <c r="W125" s="417"/>
      <c r="X125" s="417"/>
      <c r="Y125" s="417"/>
    </row>
    <row r="126" spans="1:25" s="238" customFormat="1" ht="15" hidden="1" x14ac:dyDescent="0.25">
      <c r="A126" s="417"/>
      <c r="B126" s="484" t="str">
        <f>'1. Building Information'!B170</f>
        <v>Warehouse, distribution</v>
      </c>
      <c r="C126" s="2024" t="str">
        <f>IF('1. Building Information'!C170:D170="","",'1. Building Information'!C170:D170)</f>
        <v/>
      </c>
      <c r="D126" s="2025"/>
      <c r="E126" s="441">
        <f>IF('1. Building Information'!F170="",0,'1. Building Information'!F170)</f>
        <v>0</v>
      </c>
      <c r="F126" s="423" t="s">
        <v>73</v>
      </c>
      <c r="G126" s="441" t="str">
        <f>IF(F126="No",0,IF('1. Building Information'!E170="","",'1. Building Information'!E170))</f>
        <v/>
      </c>
      <c r="H126" s="485">
        <f t="shared" si="46"/>
        <v>0</v>
      </c>
      <c r="I126" s="485">
        <f t="shared" si="47"/>
        <v>0</v>
      </c>
      <c r="J126" s="485">
        <f t="shared" si="48"/>
        <v>0</v>
      </c>
      <c r="K126" s="485">
        <f t="shared" si="49"/>
        <v>0</v>
      </c>
      <c r="L126" s="485">
        <f t="shared" si="50"/>
        <v>0</v>
      </c>
      <c r="M126" s="485">
        <f t="shared" si="51"/>
        <v>0</v>
      </c>
      <c r="N126" s="485">
        <f t="shared" si="52"/>
        <v>0</v>
      </c>
      <c r="O126" s="485">
        <f t="shared" si="53"/>
        <v>0</v>
      </c>
      <c r="P126" s="485">
        <f t="shared" si="54"/>
        <v>0</v>
      </c>
      <c r="Q126" s="485">
        <f t="shared" si="55"/>
        <v>0</v>
      </c>
      <c r="R126" s="485">
        <f t="shared" si="56"/>
        <v>0</v>
      </c>
      <c r="S126" s="485">
        <f t="shared" si="57"/>
        <v>0</v>
      </c>
      <c r="T126" s="485">
        <f t="shared" si="58"/>
        <v>0</v>
      </c>
      <c r="U126" s="417"/>
      <c r="V126" s="417"/>
      <c r="W126" s="417"/>
      <c r="X126" s="417"/>
      <c r="Y126" s="417"/>
    </row>
    <row r="127" spans="1:25" s="238" customFormat="1" ht="15" hidden="1" x14ac:dyDescent="0.25">
      <c r="A127" s="417"/>
      <c r="B127" s="484" t="str">
        <f>'1. Building Information'!B171</f>
        <v>Warehouse, storage</v>
      </c>
      <c r="C127" s="2024" t="str">
        <f>IF('1. Building Information'!C171:D171="","",'1. Building Information'!C171:D171)</f>
        <v/>
      </c>
      <c r="D127" s="2025"/>
      <c r="E127" s="441">
        <f>IF('1. Building Information'!F171="",0,'1. Building Information'!F171)</f>
        <v>0</v>
      </c>
      <c r="F127" s="423" t="s">
        <v>73</v>
      </c>
      <c r="G127" s="441" t="str">
        <f>IF(F127="No",0,IF('1. Building Information'!E171="","",'1. Building Information'!E171))</f>
        <v/>
      </c>
      <c r="H127" s="485">
        <f t="shared" si="46"/>
        <v>0</v>
      </c>
      <c r="I127" s="485">
        <f t="shared" si="47"/>
        <v>0</v>
      </c>
      <c r="J127" s="485">
        <f t="shared" si="48"/>
        <v>0</v>
      </c>
      <c r="K127" s="485">
        <f t="shared" si="49"/>
        <v>0</v>
      </c>
      <c r="L127" s="485">
        <f t="shared" si="50"/>
        <v>0</v>
      </c>
      <c r="M127" s="485">
        <f t="shared" si="51"/>
        <v>0</v>
      </c>
      <c r="N127" s="485">
        <f t="shared" si="52"/>
        <v>0</v>
      </c>
      <c r="O127" s="485">
        <f t="shared" si="53"/>
        <v>0</v>
      </c>
      <c r="P127" s="485">
        <f t="shared" si="54"/>
        <v>0</v>
      </c>
      <c r="Q127" s="485">
        <f t="shared" si="55"/>
        <v>0</v>
      </c>
      <c r="R127" s="485">
        <f t="shared" si="56"/>
        <v>0</v>
      </c>
      <c r="S127" s="485">
        <f t="shared" si="57"/>
        <v>0</v>
      </c>
      <c r="T127" s="485">
        <f t="shared" si="58"/>
        <v>0</v>
      </c>
      <c r="U127" s="417"/>
      <c r="V127" s="417"/>
      <c r="W127" s="417"/>
      <c r="X127" s="417"/>
      <c r="Y127" s="417"/>
    </row>
    <row r="128" spans="1:25" s="238" customFormat="1" ht="15" hidden="1" x14ac:dyDescent="0.25">
      <c r="A128" s="417"/>
      <c r="B128" s="484" t="str">
        <f>'1. Building Information'!B172</f>
        <v>Educational, daycare</v>
      </c>
      <c r="C128" s="2024" t="str">
        <f>IF('1. Building Information'!C172:D172="","",'1. Building Information'!C172:D172)</f>
        <v/>
      </c>
      <c r="D128" s="2025"/>
      <c r="E128" s="441">
        <f>IF('1. Building Information'!F172="",0,'1. Building Information'!F172)</f>
        <v>0</v>
      </c>
      <c r="F128" s="423" t="s">
        <v>73</v>
      </c>
      <c r="G128" s="441" t="str">
        <f>IF(F128="No",0,IF('1. Building Information'!E172="","",'1. Building Information'!E172))</f>
        <v/>
      </c>
      <c r="H128" s="485">
        <f t="shared" si="46"/>
        <v>0</v>
      </c>
      <c r="I128" s="485">
        <f t="shared" si="47"/>
        <v>0</v>
      </c>
      <c r="J128" s="485">
        <f t="shared" si="48"/>
        <v>0</v>
      </c>
      <c r="K128" s="485">
        <f t="shared" si="49"/>
        <v>0</v>
      </c>
      <c r="L128" s="485">
        <f t="shared" si="50"/>
        <v>0</v>
      </c>
      <c r="M128" s="485">
        <f t="shared" si="51"/>
        <v>0</v>
      </c>
      <c r="N128" s="485">
        <f t="shared" si="52"/>
        <v>0</v>
      </c>
      <c r="O128" s="485">
        <f t="shared" si="53"/>
        <v>0</v>
      </c>
      <c r="P128" s="485">
        <f t="shared" si="54"/>
        <v>0</v>
      </c>
      <c r="Q128" s="485">
        <f t="shared" si="55"/>
        <v>0</v>
      </c>
      <c r="R128" s="485">
        <f t="shared" si="56"/>
        <v>0</v>
      </c>
      <c r="S128" s="485">
        <f t="shared" si="57"/>
        <v>0</v>
      </c>
      <c r="T128" s="485">
        <f t="shared" si="58"/>
        <v>0</v>
      </c>
      <c r="U128" s="417"/>
      <c r="V128" s="417"/>
      <c r="W128" s="417"/>
      <c r="X128" s="417"/>
      <c r="Y128" s="417"/>
    </row>
    <row r="129" spans="1:25" s="238" customFormat="1" ht="15" hidden="1" x14ac:dyDescent="0.25">
      <c r="A129" s="417"/>
      <c r="B129" s="484" t="str">
        <f>'1. Building Information'!B173</f>
        <v>Educational, K-12</v>
      </c>
      <c r="C129" s="2024" t="str">
        <f>IF('1. Building Information'!C173:D173="","",'1. Building Information'!C173:D173)</f>
        <v/>
      </c>
      <c r="D129" s="2025"/>
      <c r="E129" s="441">
        <f>IF('1. Building Information'!F173="",0,'1. Building Information'!F173)</f>
        <v>0</v>
      </c>
      <c r="F129" s="423" t="s">
        <v>73</v>
      </c>
      <c r="G129" s="441" t="str">
        <f>IF(F129="No",0,IF('1. Building Information'!E173="","",'1. Building Information'!E173))</f>
        <v/>
      </c>
      <c r="H129" s="485">
        <f t="shared" si="46"/>
        <v>0</v>
      </c>
      <c r="I129" s="485">
        <f t="shared" si="47"/>
        <v>0</v>
      </c>
      <c r="J129" s="485">
        <f t="shared" si="48"/>
        <v>0</v>
      </c>
      <c r="K129" s="485">
        <f t="shared" si="49"/>
        <v>0</v>
      </c>
      <c r="L129" s="485">
        <f t="shared" si="50"/>
        <v>0</v>
      </c>
      <c r="M129" s="485">
        <f t="shared" si="51"/>
        <v>0</v>
      </c>
      <c r="N129" s="485">
        <f t="shared" si="52"/>
        <v>0</v>
      </c>
      <c r="O129" s="485">
        <f t="shared" si="53"/>
        <v>0</v>
      </c>
      <c r="P129" s="485">
        <f t="shared" si="54"/>
        <v>0</v>
      </c>
      <c r="Q129" s="485">
        <f t="shared" si="55"/>
        <v>0</v>
      </c>
      <c r="R129" s="485">
        <f t="shared" si="56"/>
        <v>0</v>
      </c>
      <c r="S129" s="485">
        <f t="shared" si="57"/>
        <v>0</v>
      </c>
      <c r="T129" s="485">
        <f t="shared" si="58"/>
        <v>0</v>
      </c>
      <c r="U129" s="417"/>
      <c r="V129" s="417"/>
      <c r="W129" s="417"/>
      <c r="X129" s="417"/>
      <c r="Y129" s="417"/>
    </row>
    <row r="130" spans="1:25" s="238" customFormat="1" ht="15" hidden="1" x14ac:dyDescent="0.25">
      <c r="A130" s="417"/>
      <c r="B130" s="484" t="str">
        <f>'1. Building Information'!B174</f>
        <v>Educational, postsecondary</v>
      </c>
      <c r="C130" s="2024" t="str">
        <f>IF('1. Building Information'!C174:D174="","",'1. Building Information'!C174:D174)</f>
        <v/>
      </c>
      <c r="D130" s="2025"/>
      <c r="E130" s="441">
        <f>IF('1. Building Information'!F174="",0,'1. Building Information'!F174)</f>
        <v>0</v>
      </c>
      <c r="F130" s="423" t="s">
        <v>73</v>
      </c>
      <c r="G130" s="441" t="str">
        <f>IF(F130="No",0,IF('1. Building Information'!E174="","",'1. Building Information'!E174))</f>
        <v/>
      </c>
      <c r="H130" s="485">
        <f t="shared" si="46"/>
        <v>0</v>
      </c>
      <c r="I130" s="485">
        <f t="shared" si="47"/>
        <v>0</v>
      </c>
      <c r="J130" s="485">
        <f t="shared" si="48"/>
        <v>0</v>
      </c>
      <c r="K130" s="485">
        <f t="shared" si="49"/>
        <v>0</v>
      </c>
      <c r="L130" s="485">
        <f t="shared" si="50"/>
        <v>0</v>
      </c>
      <c r="M130" s="485">
        <f t="shared" si="51"/>
        <v>0</v>
      </c>
      <c r="N130" s="485">
        <f t="shared" si="52"/>
        <v>0</v>
      </c>
      <c r="O130" s="485">
        <f t="shared" si="53"/>
        <v>0</v>
      </c>
      <c r="P130" s="485">
        <f t="shared" si="54"/>
        <v>0</v>
      </c>
      <c r="Q130" s="485">
        <f t="shared" si="55"/>
        <v>0</v>
      </c>
      <c r="R130" s="485">
        <f t="shared" si="56"/>
        <v>0</v>
      </c>
      <c r="S130" s="485">
        <f t="shared" si="57"/>
        <v>0</v>
      </c>
      <c r="T130" s="485">
        <f t="shared" si="58"/>
        <v>0</v>
      </c>
      <c r="U130" s="417"/>
      <c r="V130" s="417"/>
      <c r="W130" s="417"/>
      <c r="X130" s="417"/>
      <c r="Y130" s="417"/>
    </row>
    <row r="131" spans="1:25" s="238" customFormat="1" ht="15" hidden="1" customHeight="1" x14ac:dyDescent="0.25">
      <c r="A131" s="417"/>
      <c r="B131" s="484" t="str">
        <f>'1. Building Information'!B175</f>
        <v>Other &lt;Please Specify&gt;</v>
      </c>
      <c r="C131" s="2024" t="str">
        <f>IF('1. Building Information'!C175:D175="","",'1. Building Information'!C175:D175)</f>
        <v/>
      </c>
      <c r="D131" s="2025"/>
      <c r="E131" s="441">
        <f>IF('1. Building Information'!F175="",0,'1. Building Information'!F175)</f>
        <v>0</v>
      </c>
      <c r="F131" s="423" t="s">
        <v>73</v>
      </c>
      <c r="G131" s="441" t="str">
        <f>IF(F131="No",0,IF('1. Building Information'!E175="","",'1. Building Information'!E175))</f>
        <v/>
      </c>
      <c r="H131" s="485">
        <f t="shared" si="46"/>
        <v>0</v>
      </c>
      <c r="I131" s="485">
        <f t="shared" si="47"/>
        <v>0</v>
      </c>
      <c r="J131" s="485">
        <f t="shared" si="48"/>
        <v>0</v>
      </c>
      <c r="K131" s="485">
        <f t="shared" si="49"/>
        <v>0</v>
      </c>
      <c r="L131" s="485">
        <f t="shared" si="50"/>
        <v>0</v>
      </c>
      <c r="M131" s="485">
        <f t="shared" si="51"/>
        <v>0</v>
      </c>
      <c r="N131" s="485">
        <f t="shared" si="52"/>
        <v>0</v>
      </c>
      <c r="O131" s="485">
        <f t="shared" si="53"/>
        <v>0</v>
      </c>
      <c r="P131" s="485">
        <f t="shared" si="54"/>
        <v>0</v>
      </c>
      <c r="Q131" s="485">
        <f t="shared" si="55"/>
        <v>0</v>
      </c>
      <c r="R131" s="485">
        <f t="shared" si="56"/>
        <v>0</v>
      </c>
      <c r="S131" s="485">
        <f t="shared" si="57"/>
        <v>0</v>
      </c>
      <c r="T131" s="485">
        <f t="shared" si="58"/>
        <v>0</v>
      </c>
      <c r="U131" s="417"/>
      <c r="V131" s="417"/>
      <c r="W131" s="417"/>
      <c r="X131" s="417"/>
      <c r="Y131" s="417"/>
    </row>
    <row r="132" spans="1:25" s="238" customFormat="1" ht="15" hidden="1" customHeight="1" x14ac:dyDescent="0.25">
      <c r="A132" s="417"/>
      <c r="B132" s="484" t="str">
        <f>'1. Building Information'!B176</f>
        <v>Other &lt;Please Specify&gt;</v>
      </c>
      <c r="C132" s="2024" t="str">
        <f>IF('1. Building Information'!C176:D176="","",'1. Building Information'!C176:D176)</f>
        <v/>
      </c>
      <c r="D132" s="2025"/>
      <c r="E132" s="441">
        <f>IF('1. Building Information'!F176="",0,'1. Building Information'!F176)</f>
        <v>0</v>
      </c>
      <c r="F132" s="423" t="s">
        <v>73</v>
      </c>
      <c r="G132" s="441" t="str">
        <f>IF(F132="No",0,IF('1. Building Information'!E176="","",'1. Building Information'!E176))</f>
        <v/>
      </c>
      <c r="H132" s="485">
        <f t="shared" si="46"/>
        <v>0</v>
      </c>
      <c r="I132" s="485">
        <f t="shared" si="47"/>
        <v>0</v>
      </c>
      <c r="J132" s="485">
        <f t="shared" si="48"/>
        <v>0</v>
      </c>
      <c r="K132" s="485">
        <f t="shared" si="49"/>
        <v>0</v>
      </c>
      <c r="L132" s="485">
        <f t="shared" si="50"/>
        <v>0</v>
      </c>
      <c r="M132" s="485">
        <f t="shared" si="51"/>
        <v>0</v>
      </c>
      <c r="N132" s="485">
        <f t="shared" si="52"/>
        <v>0</v>
      </c>
      <c r="O132" s="485">
        <f t="shared" si="53"/>
        <v>0</v>
      </c>
      <c r="P132" s="485">
        <f t="shared" si="54"/>
        <v>0</v>
      </c>
      <c r="Q132" s="485">
        <f t="shared" si="55"/>
        <v>0</v>
      </c>
      <c r="R132" s="485">
        <f t="shared" si="56"/>
        <v>0</v>
      </c>
      <c r="S132" s="485">
        <f t="shared" si="57"/>
        <v>0</v>
      </c>
      <c r="T132" s="485">
        <f t="shared" si="58"/>
        <v>0</v>
      </c>
      <c r="U132" s="417"/>
      <c r="V132" s="417"/>
      <c r="W132" s="417"/>
      <c r="X132" s="417"/>
      <c r="Y132" s="417"/>
    </row>
    <row r="133" spans="1:25" s="238" customFormat="1" ht="15" hidden="1" x14ac:dyDescent="0.25">
      <c r="A133" s="417"/>
      <c r="B133" s="484" t="str">
        <f>'1. Building Information'!B177</f>
        <v>Other &lt;Please Specify&gt;</v>
      </c>
      <c r="C133" s="2024" t="str">
        <f>IF('1. Building Information'!C177:D177="","",'1. Building Information'!C177:D177)</f>
        <v/>
      </c>
      <c r="D133" s="2025"/>
      <c r="E133" s="441">
        <f>IF('1. Building Information'!F177="",0,'1. Building Information'!F177)</f>
        <v>0</v>
      </c>
      <c r="F133" s="423" t="s">
        <v>73</v>
      </c>
      <c r="G133" s="441" t="str">
        <f>IF(F133="No",0,IF('1. Building Information'!E177="","",'1. Building Information'!E177))</f>
        <v/>
      </c>
      <c r="H133" s="485">
        <f t="shared" si="46"/>
        <v>0</v>
      </c>
      <c r="I133" s="485">
        <f t="shared" si="47"/>
        <v>0</v>
      </c>
      <c r="J133" s="485">
        <f t="shared" si="48"/>
        <v>0</v>
      </c>
      <c r="K133" s="485">
        <f t="shared" si="49"/>
        <v>0</v>
      </c>
      <c r="L133" s="485">
        <f t="shared" si="50"/>
        <v>0</v>
      </c>
      <c r="M133" s="485">
        <f t="shared" si="51"/>
        <v>0</v>
      </c>
      <c r="N133" s="485">
        <f t="shared" si="52"/>
        <v>0</v>
      </c>
      <c r="O133" s="485">
        <f t="shared" si="53"/>
        <v>0</v>
      </c>
      <c r="P133" s="485">
        <f t="shared" si="54"/>
        <v>0</v>
      </c>
      <c r="Q133" s="485">
        <f t="shared" si="55"/>
        <v>0</v>
      </c>
      <c r="R133" s="485">
        <f t="shared" si="56"/>
        <v>0</v>
      </c>
      <c r="S133" s="485">
        <f t="shared" si="57"/>
        <v>0</v>
      </c>
      <c r="T133" s="485">
        <f t="shared" si="58"/>
        <v>0</v>
      </c>
      <c r="U133" s="417"/>
      <c r="V133" s="417"/>
      <c r="W133" s="417"/>
      <c r="X133" s="417"/>
      <c r="Y133" s="417"/>
    </row>
    <row r="134" spans="1:25" s="238" customFormat="1" ht="15.75" hidden="1" thickBot="1" x14ac:dyDescent="0.3">
      <c r="A134" s="417"/>
      <c r="B134" s="487" t="s">
        <v>446</v>
      </c>
      <c r="C134" s="2024" t="s">
        <v>447</v>
      </c>
      <c r="D134" s="2025"/>
      <c r="E134" s="441">
        <f>IF('1. Building Information'!C188="",0,'1. Building Information'!C188)</f>
        <v>0</v>
      </c>
      <c r="F134" s="423" t="s">
        <v>73</v>
      </c>
      <c r="G134" s="441">
        <f>IF(AND(F134="Yes",'1. Building Information'!C187&gt;0),'1. Building Information'!C190,0)</f>
        <v>0</v>
      </c>
      <c r="H134" s="488">
        <f t="shared" si="46"/>
        <v>0</v>
      </c>
      <c r="I134" s="488">
        <f t="shared" si="47"/>
        <v>0</v>
      </c>
      <c r="J134" s="488">
        <f t="shared" si="48"/>
        <v>0</v>
      </c>
      <c r="K134" s="488">
        <f t="shared" si="49"/>
        <v>0</v>
      </c>
      <c r="L134" s="488">
        <f t="shared" si="50"/>
        <v>0</v>
      </c>
      <c r="M134" s="488">
        <f t="shared" si="51"/>
        <v>0</v>
      </c>
      <c r="N134" s="488">
        <f t="shared" si="52"/>
        <v>0</v>
      </c>
      <c r="O134" s="488">
        <f t="shared" si="53"/>
        <v>0</v>
      </c>
      <c r="P134" s="488">
        <f t="shared" si="54"/>
        <v>0</v>
      </c>
      <c r="Q134" s="488">
        <f t="shared" si="55"/>
        <v>0</v>
      </c>
      <c r="R134" s="488">
        <f t="shared" si="56"/>
        <v>0</v>
      </c>
      <c r="S134" s="488">
        <f t="shared" si="57"/>
        <v>0</v>
      </c>
      <c r="T134" s="488">
        <f t="shared" si="58"/>
        <v>0</v>
      </c>
      <c r="U134" s="417"/>
      <c r="V134" s="417"/>
      <c r="W134" s="417"/>
      <c r="X134" s="417"/>
      <c r="Y134" s="417"/>
    </row>
    <row r="135" spans="1:25" s="238" customFormat="1" ht="15.75" hidden="1" thickTop="1" x14ac:dyDescent="0.25">
      <c r="A135" s="417"/>
      <c r="B135" s="490"/>
      <c r="C135" s="491"/>
      <c r="D135" s="491"/>
      <c r="E135" s="491"/>
      <c r="F135" s="427"/>
      <c r="G135" s="492" t="s">
        <v>524</v>
      </c>
      <c r="H135" s="493">
        <f>IF(SUM($G$119:$G$134)=0,0,AVERAGEIF(H119:H134,"&gt;0"))</f>
        <v>0</v>
      </c>
      <c r="I135" s="493">
        <f t="shared" ref="I135:S135" si="59">IF(SUM($G$119:$G$134)=0,0,AVERAGEIF(I119:I134,"&gt;0"))</f>
        <v>0</v>
      </c>
      <c r="J135" s="493">
        <f t="shared" si="59"/>
        <v>0</v>
      </c>
      <c r="K135" s="493">
        <f t="shared" si="59"/>
        <v>0</v>
      </c>
      <c r="L135" s="493">
        <f t="shared" si="59"/>
        <v>0</v>
      </c>
      <c r="M135" s="493">
        <f t="shared" si="59"/>
        <v>0</v>
      </c>
      <c r="N135" s="493">
        <f t="shared" si="59"/>
        <v>0</v>
      </c>
      <c r="O135" s="493">
        <f t="shared" si="59"/>
        <v>0</v>
      </c>
      <c r="P135" s="493">
        <f t="shared" si="59"/>
        <v>0</v>
      </c>
      <c r="Q135" s="493">
        <f t="shared" si="59"/>
        <v>0</v>
      </c>
      <c r="R135" s="493">
        <f t="shared" si="59"/>
        <v>0</v>
      </c>
      <c r="S135" s="493">
        <f t="shared" si="59"/>
        <v>0</v>
      </c>
      <c r="T135" s="493"/>
      <c r="U135" s="417"/>
      <c r="V135" s="417"/>
      <c r="W135" s="417"/>
      <c r="X135" s="417"/>
      <c r="Y135" s="417"/>
    </row>
    <row r="136" spans="1:25" s="238" customFormat="1" ht="15" hidden="1" x14ac:dyDescent="0.25">
      <c r="A136" s="417"/>
      <c r="B136" s="470"/>
      <c r="C136" s="436"/>
      <c r="D136" s="398"/>
      <c r="E136" s="398"/>
      <c r="F136" s="417"/>
      <c r="G136" s="494" t="s">
        <v>177</v>
      </c>
      <c r="H136" s="495">
        <f t="shared" ref="H136:S136" si="60">(H117)*(($E119*H119)+($E120*H120)+($E121*H121)+($E122*H122)+($E123*H123)+($E124*H124)+($E125*H125)+($E126*H126)+($E127*H127)+($E128*H128)+($E129*H129)+($E130*H130)+($E131*H131)+($E132*H132)+($E133*H133)+($E134*H134))</f>
        <v>0</v>
      </c>
      <c r="I136" s="495">
        <f t="shared" si="60"/>
        <v>0</v>
      </c>
      <c r="J136" s="495">
        <f t="shared" si="60"/>
        <v>0</v>
      </c>
      <c r="K136" s="495">
        <f t="shared" si="60"/>
        <v>0</v>
      </c>
      <c r="L136" s="495">
        <f t="shared" si="60"/>
        <v>0</v>
      </c>
      <c r="M136" s="495">
        <f t="shared" si="60"/>
        <v>0</v>
      </c>
      <c r="N136" s="495">
        <f t="shared" si="60"/>
        <v>0</v>
      </c>
      <c r="O136" s="495">
        <f t="shared" si="60"/>
        <v>0</v>
      </c>
      <c r="P136" s="495">
        <f t="shared" si="60"/>
        <v>0</v>
      </c>
      <c r="Q136" s="495">
        <f t="shared" si="60"/>
        <v>0</v>
      </c>
      <c r="R136" s="495">
        <f t="shared" si="60"/>
        <v>0</v>
      </c>
      <c r="S136" s="495">
        <f t="shared" si="60"/>
        <v>0</v>
      </c>
      <c r="T136" s="495">
        <f>SUM(H136:S136)</f>
        <v>0</v>
      </c>
      <c r="U136" s="417"/>
      <c r="V136" s="417"/>
      <c r="W136" s="417"/>
      <c r="X136" s="417"/>
      <c r="Y136" s="417"/>
    </row>
    <row r="137" spans="1:25" s="238" customFormat="1" ht="15" hidden="1" x14ac:dyDescent="0.25">
      <c r="A137" s="417"/>
      <c r="B137" s="470"/>
      <c r="C137" s="498"/>
      <c r="D137" s="398"/>
      <c r="E137" s="398"/>
      <c r="F137" s="417"/>
      <c r="G137" s="494" t="s">
        <v>449</v>
      </c>
      <c r="H137" s="495">
        <f>IF(SUM($G$119:$G$134)=0,0,H136/H135)</f>
        <v>0</v>
      </c>
      <c r="I137" s="495">
        <f t="shared" ref="I137:S137" si="61">IF(SUM($G$119:$G$134)=0,0,I136/I135)</f>
        <v>0</v>
      </c>
      <c r="J137" s="495">
        <f t="shared" si="61"/>
        <v>0</v>
      </c>
      <c r="K137" s="495">
        <f t="shared" si="61"/>
        <v>0</v>
      </c>
      <c r="L137" s="495">
        <f t="shared" si="61"/>
        <v>0</v>
      </c>
      <c r="M137" s="495">
        <f t="shared" si="61"/>
        <v>0</v>
      </c>
      <c r="N137" s="495">
        <f t="shared" si="61"/>
        <v>0</v>
      </c>
      <c r="O137" s="495">
        <f t="shared" si="61"/>
        <v>0</v>
      </c>
      <c r="P137" s="495">
        <f t="shared" si="61"/>
        <v>0</v>
      </c>
      <c r="Q137" s="495">
        <f t="shared" si="61"/>
        <v>0</v>
      </c>
      <c r="R137" s="495">
        <f t="shared" si="61"/>
        <v>0</v>
      </c>
      <c r="S137" s="495">
        <f t="shared" si="61"/>
        <v>0</v>
      </c>
      <c r="T137" s="495">
        <f>IF(SUM(G119:G134)=0,0,T136/(SUM(H135:S135)))</f>
        <v>0</v>
      </c>
      <c r="U137" s="417"/>
      <c r="V137" s="417"/>
      <c r="W137" s="417"/>
      <c r="X137" s="417"/>
      <c r="Y137" s="417"/>
    </row>
    <row r="138" spans="1:25" s="238" customFormat="1" ht="15" hidden="1" x14ac:dyDescent="0.25">
      <c r="A138" s="417"/>
      <c r="B138" s="470"/>
      <c r="C138" s="436"/>
      <c r="D138" s="398"/>
      <c r="E138" s="398"/>
      <c r="F138" s="417"/>
      <c r="G138" s="494" t="s">
        <v>652</v>
      </c>
      <c r="H138" s="496">
        <v>0</v>
      </c>
      <c r="I138" s="496">
        <v>0</v>
      </c>
      <c r="J138" s="496">
        <v>0</v>
      </c>
      <c r="K138" s="496">
        <v>0</v>
      </c>
      <c r="L138" s="496">
        <v>0</v>
      </c>
      <c r="M138" s="496">
        <v>0</v>
      </c>
      <c r="N138" s="496">
        <v>0</v>
      </c>
      <c r="O138" s="496">
        <v>0</v>
      </c>
      <c r="P138" s="496">
        <v>0</v>
      </c>
      <c r="Q138" s="496">
        <v>0</v>
      </c>
      <c r="R138" s="496">
        <v>0</v>
      </c>
      <c r="S138" s="496">
        <v>0</v>
      </c>
      <c r="T138" s="495">
        <f>AVERAGE(H138:S138)</f>
        <v>0</v>
      </c>
      <c r="U138" s="417"/>
      <c r="V138" s="417"/>
      <c r="W138" s="417"/>
      <c r="X138" s="417"/>
      <c r="Y138" s="417"/>
    </row>
    <row r="139" spans="1:25" s="238" customFormat="1" ht="15" x14ac:dyDescent="0.25">
      <c r="A139" s="417"/>
      <c r="B139" s="470"/>
      <c r="C139" s="436"/>
      <c r="D139" s="398"/>
      <c r="E139" s="398"/>
      <c r="F139" s="398"/>
      <c r="G139" s="398"/>
      <c r="H139" s="398"/>
      <c r="I139" s="398"/>
      <c r="J139" s="398"/>
      <c r="K139" s="398"/>
      <c r="L139" s="398"/>
      <c r="M139" s="398"/>
      <c r="N139" s="398"/>
      <c r="O139" s="398"/>
      <c r="P139" s="398"/>
      <c r="Q139" s="417"/>
      <c r="R139" s="417"/>
      <c r="S139" s="417"/>
      <c r="T139" s="417"/>
      <c r="U139" s="417"/>
      <c r="V139" s="417"/>
      <c r="W139" s="417"/>
      <c r="X139" s="417"/>
      <c r="Y139" s="417"/>
    </row>
    <row r="140" spans="1:25" s="238" customFormat="1" ht="15" x14ac:dyDescent="0.25">
      <c r="A140" s="417"/>
      <c r="B140" s="499" t="s">
        <v>680</v>
      </c>
      <c r="C140" s="436"/>
      <c r="D140" s="398"/>
      <c r="E140" s="398"/>
      <c r="F140" s="398"/>
      <c r="G140" s="398"/>
      <c r="H140" s="398"/>
      <c r="I140" s="398"/>
      <c r="J140" s="398"/>
      <c r="K140" s="398"/>
      <c r="L140" s="398"/>
      <c r="M140" s="398"/>
      <c r="N140" s="398"/>
      <c r="O140" s="398"/>
      <c r="P140" s="398"/>
      <c r="Q140" s="417"/>
      <c r="R140" s="417"/>
      <c r="S140" s="417"/>
      <c r="T140" s="417"/>
      <c r="U140" s="417"/>
      <c r="V140" s="417"/>
      <c r="W140" s="417"/>
      <c r="X140" s="417"/>
      <c r="Y140" s="417"/>
    </row>
    <row r="141" spans="1:25" s="238" customFormat="1" ht="15.75" thickBot="1" x14ac:dyDescent="0.3">
      <c r="A141" s="417"/>
      <c r="B141" s="470"/>
      <c r="C141" s="436"/>
      <c r="D141" s="398"/>
      <c r="E141" s="398"/>
      <c r="F141" s="398"/>
      <c r="G141" s="398"/>
      <c r="H141" s="398"/>
      <c r="I141" s="398"/>
      <c r="J141" s="398"/>
      <c r="K141" s="398"/>
      <c r="L141" s="398"/>
      <c r="M141" s="398"/>
      <c r="N141" s="398"/>
      <c r="O141" s="398"/>
      <c r="P141" s="398"/>
      <c r="Q141" s="417"/>
      <c r="R141" s="417"/>
      <c r="S141" s="417"/>
      <c r="T141" s="417"/>
      <c r="U141" s="417"/>
      <c r="V141" s="417"/>
      <c r="W141" s="417"/>
      <c r="X141" s="417"/>
      <c r="Y141" s="417"/>
    </row>
    <row r="142" spans="1:25" s="238" customFormat="1" ht="15" x14ac:dyDescent="0.25">
      <c r="A142" s="417"/>
      <c r="B142" s="1484" t="s">
        <v>617</v>
      </c>
      <c r="C142" s="1485"/>
      <c r="D142" s="1485"/>
      <c r="E142" s="1401" t="s">
        <v>679</v>
      </c>
      <c r="F142" s="1401" t="s">
        <v>28</v>
      </c>
      <c r="G142" s="1401" t="s">
        <v>29</v>
      </c>
      <c r="H142" s="1401" t="s">
        <v>30</v>
      </c>
      <c r="I142" s="1401" t="s">
        <v>31</v>
      </c>
      <c r="J142" s="1401" t="s">
        <v>32</v>
      </c>
      <c r="K142" s="1401" t="s">
        <v>33</v>
      </c>
      <c r="L142" s="1401" t="s">
        <v>8</v>
      </c>
      <c r="M142" s="1401" t="s">
        <v>9</v>
      </c>
      <c r="N142" s="1401" t="s">
        <v>0</v>
      </c>
      <c r="O142" s="1401" t="s">
        <v>2</v>
      </c>
      <c r="P142" s="1401" t="s">
        <v>3</v>
      </c>
      <c r="Q142" s="1486" t="s">
        <v>4</v>
      </c>
      <c r="R142" s="417"/>
      <c r="S142" s="417"/>
      <c r="T142" s="417"/>
      <c r="U142" s="417"/>
      <c r="V142" s="417"/>
      <c r="W142" s="417"/>
      <c r="X142" s="417"/>
      <c r="Y142" s="417"/>
    </row>
    <row r="143" spans="1:25" s="238" customFormat="1" ht="15" x14ac:dyDescent="0.25">
      <c r="A143" s="417"/>
      <c r="B143" s="1487"/>
      <c r="C143" s="1488"/>
      <c r="D143" s="1489" t="str">
        <f>'1. Building Information'!$B$55</f>
        <v>SITE 1: Project Name -- Project Address</v>
      </c>
      <c r="E143" s="495">
        <f>SUM(F143:Q143)</f>
        <v>0</v>
      </c>
      <c r="F143" s="320"/>
      <c r="G143" s="320"/>
      <c r="H143" s="320"/>
      <c r="I143" s="320"/>
      <c r="J143" s="320"/>
      <c r="K143" s="320"/>
      <c r="L143" s="320"/>
      <c r="M143" s="320"/>
      <c r="N143" s="320"/>
      <c r="O143" s="320"/>
      <c r="P143" s="320"/>
      <c r="Q143" s="324"/>
      <c r="R143" s="417"/>
      <c r="S143" s="417"/>
      <c r="T143" s="417"/>
      <c r="U143" s="417"/>
      <c r="V143" s="417"/>
      <c r="W143" s="417"/>
      <c r="X143" s="417"/>
      <c r="Y143" s="417"/>
    </row>
    <row r="144" spans="1:25" s="238" customFormat="1" ht="15" x14ac:dyDescent="0.25">
      <c r="A144" s="417"/>
      <c r="B144" s="1487"/>
      <c r="C144" s="1488"/>
      <c r="D144" s="1489" t="str">
        <f>'1. Building Information'!$B$107</f>
        <v xml:space="preserve">SITE 2:  -- </v>
      </c>
      <c r="E144" s="495">
        <f t="shared" ref="E144:E145" si="62">SUM(F144:Q144)</f>
        <v>0</v>
      </c>
      <c r="F144" s="320"/>
      <c r="G144" s="320"/>
      <c r="H144" s="320"/>
      <c r="I144" s="320"/>
      <c r="J144" s="320"/>
      <c r="K144" s="320"/>
      <c r="L144" s="320"/>
      <c r="M144" s="320"/>
      <c r="N144" s="320"/>
      <c r="O144" s="320"/>
      <c r="P144" s="320"/>
      <c r="Q144" s="324"/>
      <c r="R144" s="417"/>
      <c r="S144" s="417"/>
      <c r="T144" s="417"/>
      <c r="U144" s="417"/>
      <c r="V144" s="417"/>
      <c r="W144" s="417"/>
      <c r="X144" s="417"/>
      <c r="Y144" s="417"/>
    </row>
    <row r="145" spans="1:25" s="238" customFormat="1" ht="15.75" thickBot="1" x14ac:dyDescent="0.3">
      <c r="A145" s="417"/>
      <c r="B145" s="1487"/>
      <c r="C145" s="1488"/>
      <c r="D145" s="1489" t="str">
        <f>'1. Building Information'!$B$155</f>
        <v xml:space="preserve">SITE 3:  -- </v>
      </c>
      <c r="E145" s="500">
        <f t="shared" si="62"/>
        <v>0</v>
      </c>
      <c r="F145" s="325"/>
      <c r="G145" s="325"/>
      <c r="H145" s="325"/>
      <c r="I145" s="325"/>
      <c r="J145" s="325"/>
      <c r="K145" s="325"/>
      <c r="L145" s="325"/>
      <c r="M145" s="325"/>
      <c r="N145" s="325"/>
      <c r="O145" s="325"/>
      <c r="P145" s="325"/>
      <c r="Q145" s="326"/>
      <c r="R145" s="417"/>
      <c r="S145" s="417"/>
      <c r="T145" s="417"/>
      <c r="U145" s="417"/>
      <c r="V145" s="417"/>
      <c r="W145" s="417"/>
      <c r="X145" s="417"/>
      <c r="Y145" s="417"/>
    </row>
    <row r="146" spans="1:25" s="238" customFormat="1" ht="16.5" thickTop="1" thickBot="1" x14ac:dyDescent="0.3">
      <c r="A146" s="417"/>
      <c r="B146" s="1490"/>
      <c r="C146" s="1491"/>
      <c r="D146" s="1492" t="s">
        <v>678</v>
      </c>
      <c r="E146" s="1268">
        <f>SUM(E143:E145)</f>
        <v>0</v>
      </c>
      <c r="F146" s="1268">
        <f t="shared" ref="F146:Q146" si="63">SUM(F143:F145)</f>
        <v>0</v>
      </c>
      <c r="G146" s="1268">
        <f t="shared" si="63"/>
        <v>0</v>
      </c>
      <c r="H146" s="1268">
        <f t="shared" si="63"/>
        <v>0</v>
      </c>
      <c r="I146" s="1268">
        <f t="shared" si="63"/>
        <v>0</v>
      </c>
      <c r="J146" s="1268">
        <f t="shared" si="63"/>
        <v>0</v>
      </c>
      <c r="K146" s="1268">
        <f t="shared" si="63"/>
        <v>0</v>
      </c>
      <c r="L146" s="1268">
        <f t="shared" si="63"/>
        <v>0</v>
      </c>
      <c r="M146" s="1268">
        <f t="shared" si="63"/>
        <v>0</v>
      </c>
      <c r="N146" s="1268">
        <f t="shared" si="63"/>
        <v>0</v>
      </c>
      <c r="O146" s="1268">
        <f t="shared" si="63"/>
        <v>0</v>
      </c>
      <c r="P146" s="1268">
        <f t="shared" si="63"/>
        <v>0</v>
      </c>
      <c r="Q146" s="1269">
        <f t="shared" si="63"/>
        <v>0</v>
      </c>
      <c r="R146" s="417"/>
      <c r="S146" s="417"/>
      <c r="T146" s="417"/>
      <c r="U146" s="417"/>
      <c r="V146" s="417"/>
      <c r="W146" s="417"/>
      <c r="X146" s="417"/>
      <c r="Y146" s="417"/>
    </row>
    <row r="147" spans="1:25" s="238" customFormat="1" ht="15" x14ac:dyDescent="0.25">
      <c r="A147" s="417"/>
      <c r="B147" s="470"/>
      <c r="C147" s="436"/>
      <c r="D147" s="398"/>
      <c r="E147" s="398"/>
      <c r="F147" s="398"/>
      <c r="G147" s="398"/>
      <c r="H147" s="398"/>
      <c r="I147" s="398"/>
      <c r="J147" s="398"/>
      <c r="K147" s="398"/>
      <c r="L147" s="398"/>
      <c r="M147" s="398"/>
      <c r="N147" s="398"/>
      <c r="O147" s="398"/>
      <c r="P147" s="398"/>
      <c r="Q147" s="417"/>
      <c r="R147" s="417"/>
      <c r="S147" s="417"/>
      <c r="T147" s="417"/>
      <c r="U147" s="417"/>
      <c r="V147" s="417"/>
      <c r="W147" s="417"/>
      <c r="X147" s="417"/>
      <c r="Y147" s="417"/>
    </row>
    <row r="148" spans="1:25" s="238" customFormat="1" ht="15" x14ac:dyDescent="0.25">
      <c r="A148" s="417"/>
      <c r="B148" s="470"/>
      <c r="C148" s="436"/>
      <c r="D148" s="398"/>
      <c r="E148" s="398"/>
      <c r="F148" s="398"/>
      <c r="G148" s="398"/>
      <c r="H148" s="398"/>
      <c r="I148" s="398"/>
      <c r="J148" s="398"/>
      <c r="K148" s="398"/>
      <c r="L148" s="398"/>
      <c r="M148" s="398"/>
      <c r="N148" s="398"/>
      <c r="O148" s="398"/>
      <c r="P148" s="398"/>
      <c r="Q148" s="417"/>
      <c r="R148" s="417"/>
      <c r="S148" s="417"/>
      <c r="T148" s="417"/>
      <c r="U148" s="417"/>
      <c r="V148" s="417"/>
      <c r="W148" s="417"/>
      <c r="X148" s="417"/>
      <c r="Y148" s="417"/>
    </row>
    <row r="149" spans="1:25" s="238" customFormat="1" ht="15" hidden="1" x14ac:dyDescent="0.25">
      <c r="A149" s="417"/>
      <c r="B149" s="470"/>
      <c r="C149" s="436"/>
      <c r="D149" s="398"/>
      <c r="E149" s="398"/>
      <c r="F149" s="398"/>
      <c r="G149" s="398"/>
      <c r="H149" s="398"/>
      <c r="I149" s="398"/>
      <c r="J149" s="398"/>
      <c r="K149" s="398"/>
      <c r="L149" s="398"/>
      <c r="M149" s="398"/>
      <c r="N149" s="398"/>
      <c r="O149" s="398"/>
      <c r="P149" s="398"/>
      <c r="Q149" s="417"/>
      <c r="R149" s="417"/>
      <c r="S149" s="417"/>
      <c r="T149" s="417"/>
      <c r="U149" s="417"/>
      <c r="V149" s="417"/>
      <c r="W149" s="417"/>
      <c r="X149" s="417"/>
      <c r="Y149" s="417"/>
    </row>
    <row r="150" spans="1:25" s="238" customFormat="1" ht="15" hidden="1" x14ac:dyDescent="0.25">
      <c r="A150" s="417"/>
      <c r="B150" s="470"/>
      <c r="C150" s="436"/>
      <c r="D150" s="398"/>
      <c r="E150" s="398"/>
      <c r="F150" s="398"/>
      <c r="G150" s="398"/>
      <c r="H150" s="398"/>
      <c r="I150" s="398"/>
      <c r="J150" s="398"/>
      <c r="K150" s="398"/>
      <c r="L150" s="398"/>
      <c r="M150" s="398"/>
      <c r="N150" s="398"/>
      <c r="O150" s="398"/>
      <c r="P150" s="398"/>
      <c r="Q150" s="417"/>
      <c r="R150" s="417"/>
      <c r="S150" s="417"/>
      <c r="T150" s="417"/>
      <c r="U150" s="417"/>
      <c r="V150" s="417"/>
      <c r="W150" s="417"/>
      <c r="X150" s="417"/>
      <c r="Y150" s="417"/>
    </row>
    <row r="151" spans="1:25" s="238" customFormat="1" ht="15" hidden="1" x14ac:dyDescent="0.25">
      <c r="A151" s="417"/>
      <c r="B151" s="470"/>
      <c r="C151" s="436"/>
      <c r="D151" s="398"/>
      <c r="E151" s="398"/>
      <c r="F151" s="398"/>
      <c r="G151" s="398"/>
      <c r="H151" s="398"/>
      <c r="I151" s="398"/>
      <c r="J151" s="398"/>
      <c r="K151" s="398"/>
      <c r="L151" s="398"/>
      <c r="M151" s="398"/>
      <c r="N151" s="398"/>
      <c r="O151" s="398"/>
      <c r="P151" s="398"/>
      <c r="Q151" s="417"/>
      <c r="R151" s="417"/>
      <c r="S151" s="417"/>
      <c r="T151" s="417"/>
      <c r="U151" s="417"/>
      <c r="V151" s="417"/>
      <c r="W151" s="417"/>
      <c r="X151" s="417"/>
      <c r="Y151" s="417"/>
    </row>
    <row r="152" spans="1:25" s="238" customFormat="1" ht="15" hidden="1" x14ac:dyDescent="0.25">
      <c r="A152" s="417"/>
      <c r="B152" s="470"/>
      <c r="C152" s="436"/>
      <c r="D152" s="398"/>
      <c r="E152" s="398"/>
      <c r="F152" s="398"/>
      <c r="G152" s="398"/>
      <c r="H152" s="398"/>
      <c r="I152" s="398"/>
      <c r="J152" s="398"/>
      <c r="K152" s="398"/>
      <c r="L152" s="398"/>
      <c r="M152" s="398"/>
      <c r="N152" s="398"/>
      <c r="O152" s="398"/>
      <c r="P152" s="398"/>
      <c r="Q152" s="417"/>
      <c r="R152" s="417"/>
      <c r="S152" s="417"/>
      <c r="T152" s="417"/>
      <c r="U152" s="417"/>
      <c r="V152" s="417"/>
      <c r="W152" s="417"/>
      <c r="X152" s="417"/>
      <c r="Y152" s="417"/>
    </row>
    <row r="153" spans="1:25" s="238" customFormat="1" ht="15" hidden="1" x14ac:dyDescent="0.25">
      <c r="A153" s="417"/>
      <c r="B153" s="470"/>
      <c r="C153" s="436"/>
      <c r="D153" s="398"/>
      <c r="E153" s="398"/>
      <c r="F153" s="398"/>
      <c r="G153" s="398"/>
      <c r="H153" s="398"/>
      <c r="I153" s="398"/>
      <c r="J153" s="398"/>
      <c r="K153" s="398"/>
      <c r="L153" s="398"/>
      <c r="M153" s="398"/>
      <c r="N153" s="398"/>
      <c r="O153" s="398"/>
      <c r="P153" s="398"/>
      <c r="Q153" s="417"/>
      <c r="R153" s="417"/>
      <c r="S153" s="417"/>
      <c r="T153" s="417"/>
      <c r="U153" s="417"/>
      <c r="V153" s="417"/>
      <c r="W153" s="417"/>
      <c r="X153" s="417"/>
      <c r="Y153" s="417"/>
    </row>
    <row r="154" spans="1:25" s="238" customFormat="1" ht="15" hidden="1" x14ac:dyDescent="0.25">
      <c r="A154" s="417"/>
      <c r="B154" s="470"/>
      <c r="C154" s="436"/>
      <c r="D154" s="398"/>
      <c r="E154" s="398"/>
      <c r="F154" s="398"/>
      <c r="G154" s="398"/>
      <c r="H154" s="398"/>
      <c r="I154" s="398"/>
      <c r="J154" s="398"/>
      <c r="K154" s="398"/>
      <c r="L154" s="398"/>
      <c r="M154" s="398"/>
      <c r="N154" s="398"/>
      <c r="O154" s="398"/>
      <c r="P154" s="398"/>
      <c r="Q154" s="417"/>
      <c r="R154" s="417"/>
      <c r="S154" s="417"/>
      <c r="T154" s="417"/>
      <c r="U154" s="417"/>
      <c r="V154" s="417"/>
      <c r="W154" s="417"/>
      <c r="X154" s="417"/>
      <c r="Y154" s="417"/>
    </row>
    <row r="155" spans="1:25" s="238" customFormat="1" ht="15" hidden="1" x14ac:dyDescent="0.25">
      <c r="A155" s="417"/>
      <c r="B155" s="470"/>
      <c r="C155" s="436"/>
      <c r="D155" s="398"/>
      <c r="E155" s="398"/>
      <c r="F155" s="398"/>
      <c r="G155" s="398"/>
      <c r="H155" s="398"/>
      <c r="I155" s="398"/>
      <c r="J155" s="398"/>
      <c r="K155" s="398"/>
      <c r="L155" s="398"/>
      <c r="M155" s="398"/>
      <c r="N155" s="398"/>
      <c r="O155" s="398"/>
      <c r="P155" s="398"/>
      <c r="Q155" s="417"/>
      <c r="R155" s="417"/>
      <c r="S155" s="417"/>
      <c r="T155" s="417"/>
      <c r="U155" s="417"/>
      <c r="V155" s="417"/>
      <c r="W155" s="417"/>
      <c r="X155" s="417"/>
      <c r="Y155" s="417"/>
    </row>
    <row r="156" spans="1:25" s="238" customFormat="1" ht="15" hidden="1" x14ac:dyDescent="0.25">
      <c r="A156" s="417"/>
      <c r="B156" s="470"/>
      <c r="C156" s="436"/>
      <c r="D156" s="398"/>
      <c r="E156" s="398"/>
      <c r="F156" s="398"/>
      <c r="G156" s="398"/>
      <c r="H156" s="398"/>
      <c r="I156" s="398"/>
      <c r="J156" s="398"/>
      <c r="K156" s="398"/>
      <c r="L156" s="398"/>
      <c r="M156" s="398"/>
      <c r="N156" s="398"/>
      <c r="O156" s="398"/>
      <c r="P156" s="398"/>
      <c r="Q156" s="417"/>
      <c r="R156" s="417"/>
      <c r="S156" s="417"/>
      <c r="T156" s="417"/>
      <c r="U156" s="417"/>
      <c r="V156" s="417"/>
      <c r="W156" s="417"/>
      <c r="X156" s="417"/>
      <c r="Y156" s="417"/>
    </row>
    <row r="157" spans="1:25" s="238" customFormat="1" ht="15" hidden="1" x14ac:dyDescent="0.25">
      <c r="A157" s="417"/>
      <c r="B157" s="470"/>
      <c r="C157" s="436"/>
      <c r="D157" s="398"/>
      <c r="E157" s="398"/>
      <c r="F157" s="398"/>
      <c r="G157" s="398"/>
      <c r="H157" s="398"/>
      <c r="I157" s="398"/>
      <c r="J157" s="398"/>
      <c r="K157" s="398"/>
      <c r="L157" s="398"/>
      <c r="M157" s="398"/>
      <c r="N157" s="398"/>
      <c r="O157" s="398"/>
      <c r="P157" s="398"/>
      <c r="Q157" s="417"/>
      <c r="R157" s="417"/>
      <c r="S157" s="417"/>
      <c r="T157" s="417"/>
      <c r="U157" s="417"/>
      <c r="V157" s="417"/>
      <c r="W157" s="417"/>
      <c r="X157" s="417"/>
      <c r="Y157" s="417"/>
    </row>
    <row r="158" spans="1:25" s="238" customFormat="1" ht="15" x14ac:dyDescent="0.25">
      <c r="A158" s="417"/>
      <c r="B158" s="470"/>
      <c r="C158" s="501"/>
      <c r="D158" s="502"/>
      <c r="E158" s="401"/>
      <c r="F158" s="398"/>
      <c r="G158" s="398"/>
      <c r="H158" s="398"/>
      <c r="I158" s="398"/>
      <c r="J158" s="398"/>
      <c r="K158" s="398"/>
      <c r="L158" s="398"/>
      <c r="M158" s="398"/>
      <c r="N158" s="398"/>
      <c r="O158" s="398"/>
      <c r="P158" s="398"/>
      <c r="Q158" s="417"/>
      <c r="R158" s="417"/>
      <c r="S158" s="417"/>
      <c r="T158" s="417"/>
      <c r="U158" s="417"/>
      <c r="V158" s="417"/>
      <c r="W158" s="417"/>
      <c r="X158" s="417"/>
      <c r="Y158" s="417"/>
    </row>
    <row r="159" spans="1:25" s="1459" customFormat="1" ht="18.75" x14ac:dyDescent="0.3">
      <c r="A159" s="1455"/>
      <c r="B159" s="1474" t="s">
        <v>283</v>
      </c>
      <c r="C159" s="1493"/>
      <c r="D159" s="1494"/>
      <c r="E159" s="1495"/>
      <c r="F159" s="1458"/>
      <c r="G159" s="1458"/>
      <c r="H159" s="1458"/>
      <c r="I159" s="1458"/>
      <c r="J159" s="1458"/>
      <c r="K159" s="1458"/>
      <c r="L159" s="1458"/>
      <c r="M159" s="1458"/>
      <c r="N159" s="1458"/>
      <c r="O159" s="1458"/>
      <c r="P159" s="1458"/>
      <c r="Q159" s="1455"/>
      <c r="R159" s="1455"/>
      <c r="S159" s="1455"/>
      <c r="T159" s="1455"/>
      <c r="U159" s="1455"/>
      <c r="V159" s="1455"/>
      <c r="W159" s="1455"/>
      <c r="X159" s="1455"/>
      <c r="Y159" s="1455"/>
    </row>
    <row r="160" spans="1:25" s="238" customFormat="1" ht="15" x14ac:dyDescent="0.25">
      <c r="A160" s="417"/>
      <c r="B160" s="419" t="s">
        <v>174</v>
      </c>
      <c r="C160" s="501"/>
      <c r="D160" s="502"/>
      <c r="E160" s="401"/>
      <c r="F160" s="398"/>
      <c r="G160" s="398"/>
      <c r="H160" s="398"/>
      <c r="I160" s="398"/>
      <c r="J160" s="398"/>
      <c r="K160" s="398"/>
      <c r="L160" s="398"/>
      <c r="M160" s="398"/>
      <c r="N160" s="398"/>
      <c r="O160" s="398"/>
      <c r="P160" s="398"/>
      <c r="Q160" s="417"/>
      <c r="R160" s="417"/>
      <c r="S160" s="417"/>
      <c r="T160" s="417"/>
      <c r="U160" s="417"/>
      <c r="V160" s="417"/>
      <c r="W160" s="417"/>
      <c r="X160" s="417"/>
      <c r="Y160" s="417"/>
    </row>
    <row r="161" spans="1:61" s="238" customFormat="1" ht="15" x14ac:dyDescent="0.25">
      <c r="A161" s="417"/>
      <c r="B161" s="499" t="s">
        <v>136</v>
      </c>
      <c r="C161" s="501"/>
      <c r="D161" s="502"/>
      <c r="E161" s="401"/>
      <c r="F161" s="398"/>
      <c r="G161" s="398"/>
      <c r="H161" s="398"/>
      <c r="I161" s="398"/>
      <c r="J161" s="398"/>
      <c r="K161" s="398"/>
      <c r="L161" s="398"/>
      <c r="M161" s="398"/>
      <c r="N161" s="398"/>
      <c r="O161" s="398"/>
      <c r="P161" s="398"/>
      <c r="Q161" s="417"/>
      <c r="R161" s="417"/>
      <c r="S161" s="417"/>
      <c r="T161" s="417"/>
      <c r="U161" s="417"/>
      <c r="V161" s="417"/>
      <c r="W161" s="417"/>
      <c r="X161" s="417"/>
      <c r="Y161" s="417"/>
    </row>
    <row r="162" spans="1:61" s="238" customFormat="1" ht="15.75" thickBot="1" x14ac:dyDescent="0.3">
      <c r="A162" s="417"/>
      <c r="B162" s="470"/>
      <c r="C162" s="501"/>
      <c r="D162" s="502"/>
      <c r="E162" s="401"/>
      <c r="F162" s="398"/>
      <c r="G162" s="398"/>
      <c r="H162" s="398"/>
      <c r="I162" s="398"/>
      <c r="J162" s="398"/>
      <c r="K162" s="398"/>
      <c r="L162" s="398"/>
      <c r="M162" s="398"/>
      <c r="N162" s="398"/>
      <c r="O162" s="398"/>
      <c r="P162" s="398"/>
      <c r="Q162" s="417"/>
      <c r="R162" s="417"/>
      <c r="S162" s="417"/>
      <c r="T162" s="417"/>
      <c r="U162" s="417"/>
      <c r="V162" s="417"/>
      <c r="W162" s="417"/>
      <c r="X162" s="417"/>
      <c r="Y162" s="417"/>
    </row>
    <row r="163" spans="1:61" s="238" customFormat="1" ht="48.75" customHeight="1" x14ac:dyDescent="0.25">
      <c r="A163" s="417"/>
      <c r="B163" s="503" t="s">
        <v>129</v>
      </c>
      <c r="C163" s="2044" t="str">
        <f>B60</f>
        <v>SITE 1: Project Name -- Project Address</v>
      </c>
      <c r="D163" s="2045"/>
      <c r="E163" s="2044" t="str">
        <f>B87</f>
        <v xml:space="preserve">SITE 2:  -- </v>
      </c>
      <c r="F163" s="2045"/>
      <c r="G163" s="2044" t="str">
        <f>B114</f>
        <v xml:space="preserve">SITE 3:  -- </v>
      </c>
      <c r="H163" s="2045"/>
      <c r="I163" s="429"/>
      <c r="J163" s="398"/>
      <c r="K163" s="499"/>
      <c r="L163" s="499"/>
      <c r="M163" s="499"/>
      <c r="N163" s="499"/>
      <c r="O163" s="499"/>
      <c r="P163" s="499"/>
      <c r="Q163" s="461"/>
      <c r="R163" s="461"/>
      <c r="S163" s="499"/>
      <c r="T163" s="499"/>
      <c r="U163" s="499"/>
      <c r="V163" s="499"/>
      <c r="W163" s="499"/>
      <c r="X163" s="499"/>
      <c r="Y163" s="499"/>
      <c r="Z163" s="253"/>
      <c r="AA163" s="253"/>
      <c r="AB163" s="253"/>
      <c r="AC163" s="253"/>
      <c r="AD163" s="253"/>
      <c r="AE163" s="253"/>
      <c r="AF163" s="253"/>
      <c r="AG163" s="253"/>
      <c r="AH163" s="253"/>
      <c r="AI163" s="253"/>
      <c r="AJ163" s="253"/>
      <c r="AK163" s="253"/>
      <c r="AL163" s="253"/>
      <c r="AM163" s="253"/>
      <c r="AN163" s="253"/>
      <c r="AO163" s="253"/>
      <c r="AP163" s="253"/>
      <c r="AQ163" s="253"/>
      <c r="AR163" s="253"/>
      <c r="AS163" s="253"/>
      <c r="AT163" s="253"/>
      <c r="AU163" s="253"/>
      <c r="AV163" s="253"/>
      <c r="AW163" s="253"/>
      <c r="AX163" s="253"/>
      <c r="AY163" s="253"/>
      <c r="AZ163" s="253"/>
      <c r="BA163" s="253"/>
      <c r="BB163" s="253"/>
      <c r="BC163" s="253"/>
      <c r="BD163" s="253"/>
      <c r="BE163" s="253"/>
      <c r="BF163" s="253"/>
      <c r="BG163" s="253"/>
      <c r="BH163" s="253"/>
      <c r="BI163" s="253"/>
    </row>
    <row r="164" spans="1:61" s="238" customFormat="1" ht="15" x14ac:dyDescent="0.25">
      <c r="A164" s="417"/>
      <c r="B164" s="504" t="s">
        <v>139</v>
      </c>
      <c r="C164" s="254">
        <v>0</v>
      </c>
      <c r="D164" s="1222" t="s">
        <v>25</v>
      </c>
      <c r="E164" s="254">
        <v>0</v>
      </c>
      <c r="F164" s="1222" t="s">
        <v>25</v>
      </c>
      <c r="G164" s="254">
        <v>0</v>
      </c>
      <c r="H164" s="1222" t="s">
        <v>25</v>
      </c>
      <c r="I164" s="505" t="s">
        <v>363</v>
      </c>
      <c r="J164" s="461"/>
      <c r="K164" s="417"/>
      <c r="L164" s="499"/>
      <c r="M164" s="499"/>
      <c r="N164" s="499"/>
      <c r="O164" s="499"/>
      <c r="P164" s="499"/>
      <c r="Q164" s="461"/>
      <c r="R164" s="461"/>
      <c r="S164" s="499"/>
      <c r="T164" s="499"/>
      <c r="U164" s="499"/>
      <c r="V164" s="499"/>
      <c r="W164" s="499"/>
      <c r="X164" s="499"/>
      <c r="Y164" s="499"/>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row>
    <row r="165" spans="1:61" s="238" customFormat="1" ht="15.75" thickBot="1" x14ac:dyDescent="0.3">
      <c r="A165" s="417"/>
      <c r="B165" s="506"/>
      <c r="C165" s="255">
        <v>0</v>
      </c>
      <c r="D165" s="1222" t="s">
        <v>135</v>
      </c>
      <c r="E165" s="255">
        <v>0</v>
      </c>
      <c r="F165" s="1222" t="s">
        <v>135</v>
      </c>
      <c r="G165" s="255">
        <v>0</v>
      </c>
      <c r="H165" s="1222" t="s">
        <v>135</v>
      </c>
      <c r="I165" s="505" t="s">
        <v>364</v>
      </c>
      <c r="J165" s="461"/>
      <c r="K165" s="417"/>
      <c r="L165" s="499"/>
      <c r="M165" s="499"/>
      <c r="N165" s="499"/>
      <c r="O165" s="499"/>
      <c r="P165" s="499"/>
      <c r="Q165" s="461"/>
      <c r="R165" s="461"/>
      <c r="S165" s="499"/>
      <c r="T165" s="499"/>
      <c r="U165" s="499"/>
      <c r="V165" s="499"/>
      <c r="W165" s="499"/>
      <c r="X165" s="499"/>
      <c r="Y165" s="499"/>
      <c r="Z165" s="253"/>
      <c r="AA165" s="253"/>
      <c r="AB165" s="253"/>
      <c r="AC165" s="253"/>
      <c r="AD165" s="253"/>
      <c r="AE165" s="253"/>
      <c r="AF165" s="253"/>
      <c r="AG165" s="253"/>
      <c r="AH165" s="253"/>
      <c r="AI165" s="253"/>
      <c r="AJ165" s="253"/>
      <c r="AK165" s="253"/>
      <c r="AL165" s="253"/>
      <c r="AM165" s="253"/>
      <c r="AN165" s="253"/>
      <c r="AO165" s="253"/>
      <c r="AP165" s="253"/>
      <c r="AQ165" s="253"/>
      <c r="AR165" s="253"/>
      <c r="AS165" s="253"/>
      <c r="AT165" s="253"/>
      <c r="AU165" s="253"/>
      <c r="AV165" s="253"/>
      <c r="AW165" s="253"/>
      <c r="AX165" s="253"/>
      <c r="AY165" s="253"/>
      <c r="AZ165" s="253"/>
      <c r="BA165" s="253"/>
      <c r="BB165" s="253"/>
      <c r="BC165" s="253"/>
      <c r="BD165" s="253"/>
      <c r="BE165" s="253"/>
      <c r="BF165" s="253"/>
      <c r="BG165" s="253"/>
      <c r="BH165" s="253"/>
      <c r="BI165" s="253"/>
    </row>
    <row r="166" spans="1:61" s="238" customFormat="1" ht="15.75" thickTop="1" x14ac:dyDescent="0.25">
      <c r="A166" s="417"/>
      <c r="B166" s="506"/>
      <c r="C166" s="507">
        <f>C164*C165</f>
        <v>0</v>
      </c>
      <c r="D166" s="1222" t="s">
        <v>128</v>
      </c>
      <c r="E166" s="507">
        <f>E164*E165</f>
        <v>0</v>
      </c>
      <c r="F166" s="1222" t="s">
        <v>128</v>
      </c>
      <c r="G166" s="507">
        <f>G164*G165</f>
        <v>0</v>
      </c>
      <c r="H166" s="1222" t="s">
        <v>128</v>
      </c>
      <c r="I166" s="508"/>
      <c r="J166" s="461"/>
      <c r="K166" s="417"/>
      <c r="L166" s="499"/>
      <c r="M166" s="499"/>
      <c r="N166" s="499"/>
      <c r="O166" s="499"/>
      <c r="P166" s="499"/>
      <c r="Q166" s="461"/>
      <c r="R166" s="461"/>
      <c r="S166" s="499"/>
      <c r="T166" s="499"/>
      <c r="U166" s="499"/>
      <c r="V166" s="499"/>
      <c r="W166" s="499"/>
      <c r="X166" s="499"/>
      <c r="Y166" s="499"/>
      <c r="Z166" s="253"/>
      <c r="AA166" s="253"/>
      <c r="AB166" s="253"/>
      <c r="AC166" s="253"/>
      <c r="AD166" s="253"/>
      <c r="AE166" s="253"/>
      <c r="AF166" s="253"/>
      <c r="AG166" s="253"/>
      <c r="AH166" s="253"/>
      <c r="AI166" s="253"/>
      <c r="AJ166" s="253"/>
      <c r="AK166" s="253"/>
      <c r="AL166" s="253"/>
      <c r="AM166" s="253"/>
      <c r="AN166" s="253"/>
      <c r="AO166" s="253"/>
      <c r="AP166" s="253"/>
      <c r="AQ166" s="253"/>
      <c r="AR166" s="253"/>
      <c r="AS166" s="253"/>
      <c r="AT166" s="253"/>
      <c r="AU166" s="253"/>
      <c r="AV166" s="253"/>
      <c r="AW166" s="253"/>
      <c r="AX166" s="253"/>
      <c r="AY166" s="253"/>
      <c r="AZ166" s="253"/>
      <c r="BA166" s="253"/>
      <c r="BB166" s="253"/>
      <c r="BC166" s="253"/>
      <c r="BD166" s="253"/>
      <c r="BE166" s="253"/>
      <c r="BF166" s="253"/>
      <c r="BG166" s="253"/>
      <c r="BH166" s="253"/>
      <c r="BI166" s="253"/>
    </row>
    <row r="167" spans="1:61" s="238" customFormat="1" ht="15" x14ac:dyDescent="0.25">
      <c r="A167" s="417"/>
      <c r="B167" s="509"/>
      <c r="C167" s="1496"/>
      <c r="D167" s="1497"/>
      <c r="E167" s="1496"/>
      <c r="F167" s="1497"/>
      <c r="G167" s="1496"/>
      <c r="H167" s="1497"/>
      <c r="I167" s="402"/>
      <c r="J167" s="461"/>
      <c r="K167" s="417"/>
      <c r="L167" s="499"/>
      <c r="M167" s="499"/>
      <c r="N167" s="499"/>
      <c r="O167" s="499"/>
      <c r="P167" s="499"/>
      <c r="Q167" s="461"/>
      <c r="R167" s="461"/>
      <c r="S167" s="499"/>
      <c r="T167" s="499"/>
      <c r="U167" s="499"/>
      <c r="V167" s="499"/>
      <c r="W167" s="499"/>
      <c r="X167" s="499"/>
      <c r="Y167" s="499"/>
      <c r="Z167" s="253"/>
      <c r="AA167" s="253"/>
      <c r="AB167" s="253"/>
      <c r="AC167" s="253"/>
      <c r="AD167" s="253"/>
      <c r="AE167" s="253"/>
      <c r="AF167" s="253"/>
      <c r="AG167" s="253"/>
      <c r="AH167" s="253"/>
      <c r="AI167" s="253"/>
      <c r="AJ167" s="253"/>
      <c r="AK167" s="253"/>
      <c r="AL167" s="253"/>
      <c r="AM167" s="253"/>
      <c r="AN167" s="253"/>
      <c r="AO167" s="253"/>
      <c r="AP167" s="253"/>
      <c r="AQ167" s="253"/>
      <c r="AR167" s="253"/>
      <c r="AS167" s="253"/>
      <c r="AT167" s="253"/>
      <c r="AU167" s="253"/>
      <c r="AV167" s="253"/>
      <c r="AW167" s="253"/>
      <c r="AX167" s="253"/>
      <c r="AY167" s="253"/>
      <c r="AZ167" s="253"/>
      <c r="BA167" s="253"/>
      <c r="BB167" s="253"/>
      <c r="BC167" s="253"/>
      <c r="BD167" s="253"/>
      <c r="BE167" s="253"/>
      <c r="BF167" s="253"/>
      <c r="BG167" s="253"/>
      <c r="BH167" s="253"/>
      <c r="BI167" s="253"/>
    </row>
    <row r="168" spans="1:61" s="238" customFormat="1" ht="15" x14ac:dyDescent="0.25">
      <c r="A168" s="417"/>
      <c r="B168" s="510" t="s">
        <v>130</v>
      </c>
      <c r="C168" s="1496"/>
      <c r="D168" s="1497"/>
      <c r="E168" s="1496"/>
      <c r="F168" s="1497"/>
      <c r="G168" s="1496"/>
      <c r="H168" s="1497"/>
      <c r="I168" s="402"/>
      <c r="J168" s="461"/>
      <c r="K168" s="417"/>
      <c r="L168" s="499"/>
      <c r="M168" s="499"/>
      <c r="N168" s="499"/>
      <c r="O168" s="499"/>
      <c r="P168" s="499"/>
      <c r="Q168" s="461"/>
      <c r="R168" s="461"/>
      <c r="S168" s="499"/>
      <c r="T168" s="499"/>
      <c r="U168" s="499"/>
      <c r="V168" s="499"/>
      <c r="W168" s="499"/>
      <c r="X168" s="499"/>
      <c r="Y168" s="499"/>
      <c r="Z168" s="253"/>
      <c r="AA168" s="253"/>
      <c r="AB168" s="253"/>
      <c r="AC168" s="253"/>
      <c r="AD168" s="253"/>
      <c r="AE168" s="253"/>
      <c r="AF168" s="253"/>
      <c r="AG168" s="253"/>
      <c r="AH168" s="253"/>
      <c r="AI168" s="253"/>
      <c r="AJ168" s="253"/>
      <c r="AK168" s="253"/>
      <c r="AL168" s="253"/>
      <c r="AM168" s="253"/>
      <c r="AN168" s="253"/>
      <c r="AO168" s="253"/>
      <c r="AP168" s="253"/>
      <c r="AQ168" s="253"/>
      <c r="AR168" s="253"/>
      <c r="AS168" s="253"/>
      <c r="AT168" s="253"/>
      <c r="AU168" s="253"/>
      <c r="AV168" s="253"/>
      <c r="AW168" s="253"/>
      <c r="AX168" s="253"/>
      <c r="AY168" s="253"/>
      <c r="AZ168" s="253"/>
      <c r="BA168" s="253"/>
      <c r="BB168" s="253"/>
      <c r="BC168" s="253"/>
      <c r="BD168" s="253"/>
      <c r="BE168" s="253"/>
      <c r="BF168" s="253"/>
      <c r="BG168" s="253"/>
      <c r="BH168" s="253"/>
      <c r="BI168" s="253"/>
    </row>
    <row r="169" spans="1:61" s="238" customFormat="1" ht="15" x14ac:dyDescent="0.25">
      <c r="A169" s="417"/>
      <c r="B169" s="2046" t="s">
        <v>181</v>
      </c>
      <c r="C169" s="254">
        <v>0</v>
      </c>
      <c r="D169" s="1222" t="s">
        <v>133</v>
      </c>
      <c r="E169" s="254">
        <v>0</v>
      </c>
      <c r="F169" s="1222" t="s">
        <v>133</v>
      </c>
      <c r="G169" s="254">
        <v>0</v>
      </c>
      <c r="H169" s="1222" t="s">
        <v>133</v>
      </c>
      <c r="I169" s="505" t="s">
        <v>365</v>
      </c>
      <c r="J169" s="461"/>
      <c r="K169" s="417"/>
      <c r="L169" s="499"/>
      <c r="M169" s="499"/>
      <c r="N169" s="499"/>
      <c r="O169" s="499"/>
      <c r="P169" s="499"/>
      <c r="Q169" s="461"/>
      <c r="R169" s="461"/>
      <c r="S169" s="499"/>
      <c r="T169" s="499"/>
      <c r="U169" s="499"/>
      <c r="V169" s="499"/>
      <c r="W169" s="499"/>
      <c r="X169" s="499"/>
      <c r="Y169" s="499"/>
      <c r="Z169" s="253"/>
      <c r="AA169" s="253"/>
      <c r="AB169" s="253"/>
      <c r="AC169" s="253"/>
      <c r="AD169" s="25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3"/>
      <c r="AY169" s="253"/>
      <c r="AZ169" s="253"/>
      <c r="BA169" s="253"/>
      <c r="BB169" s="253"/>
      <c r="BC169" s="253"/>
      <c r="BD169" s="253"/>
      <c r="BE169" s="253"/>
      <c r="BF169" s="253"/>
      <c r="BG169" s="253"/>
      <c r="BH169" s="253"/>
      <c r="BI169" s="253"/>
    </row>
    <row r="170" spans="1:61" s="238" customFormat="1" ht="15" x14ac:dyDescent="0.25">
      <c r="A170" s="417"/>
      <c r="B170" s="2046"/>
      <c r="C170" s="254">
        <v>0</v>
      </c>
      <c r="D170" s="1222" t="s">
        <v>134</v>
      </c>
      <c r="E170" s="254">
        <v>0</v>
      </c>
      <c r="F170" s="1222" t="s">
        <v>134</v>
      </c>
      <c r="G170" s="254">
        <v>0</v>
      </c>
      <c r="H170" s="1222" t="s">
        <v>134</v>
      </c>
      <c r="I170" s="505" t="s">
        <v>366</v>
      </c>
      <c r="J170" s="461"/>
      <c r="K170" s="417"/>
      <c r="L170" s="499"/>
      <c r="M170" s="499"/>
      <c r="N170" s="499"/>
      <c r="O170" s="499"/>
      <c r="P170" s="499"/>
      <c r="Q170" s="461"/>
      <c r="R170" s="461"/>
      <c r="S170" s="499"/>
      <c r="T170" s="499"/>
      <c r="U170" s="499"/>
      <c r="V170" s="499"/>
      <c r="W170" s="499"/>
      <c r="X170" s="499"/>
      <c r="Y170" s="499"/>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row>
    <row r="171" spans="1:61" s="238" customFormat="1" ht="15" x14ac:dyDescent="0.25">
      <c r="A171" s="417"/>
      <c r="B171" s="2046"/>
      <c r="C171" s="511">
        <f>C169*C170</f>
        <v>0</v>
      </c>
      <c r="D171" s="1222" t="s">
        <v>25</v>
      </c>
      <c r="E171" s="511">
        <f>E169*E170</f>
        <v>0</v>
      </c>
      <c r="F171" s="1222" t="s">
        <v>25</v>
      </c>
      <c r="G171" s="511">
        <f>G169*G170</f>
        <v>0</v>
      </c>
      <c r="H171" s="1222" t="s">
        <v>25</v>
      </c>
      <c r="I171" s="508"/>
      <c r="J171" s="461"/>
      <c r="K171" s="417"/>
      <c r="L171" s="499"/>
      <c r="M171" s="499"/>
      <c r="N171" s="499"/>
      <c r="O171" s="499"/>
      <c r="P171" s="499"/>
      <c r="Q171" s="461"/>
      <c r="R171" s="461"/>
      <c r="S171" s="499"/>
      <c r="T171" s="499"/>
      <c r="U171" s="499"/>
      <c r="V171" s="499"/>
      <c r="W171" s="499"/>
      <c r="X171" s="499"/>
      <c r="Y171" s="499"/>
      <c r="Z171" s="253"/>
      <c r="AA171" s="253"/>
      <c r="AB171" s="253"/>
      <c r="AC171" s="253"/>
      <c r="AD171" s="253"/>
      <c r="AE171" s="253"/>
      <c r="AF171" s="253"/>
      <c r="AG171" s="253"/>
      <c r="AH171" s="253"/>
      <c r="AI171" s="253"/>
      <c r="AJ171" s="253"/>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c r="BI171" s="253"/>
    </row>
    <row r="172" spans="1:61" s="238" customFormat="1" ht="15.75" thickBot="1" x14ac:dyDescent="0.3">
      <c r="A172" s="417"/>
      <c r="B172" s="2046"/>
      <c r="C172" s="255">
        <v>0</v>
      </c>
      <c r="D172" s="1222" t="s">
        <v>135</v>
      </c>
      <c r="E172" s="255">
        <v>0</v>
      </c>
      <c r="F172" s="1222" t="s">
        <v>135</v>
      </c>
      <c r="G172" s="255">
        <v>0</v>
      </c>
      <c r="H172" s="1222" t="s">
        <v>135</v>
      </c>
      <c r="I172" s="505" t="s">
        <v>566</v>
      </c>
      <c r="J172" s="461"/>
      <c r="K172" s="417"/>
      <c r="L172" s="499"/>
      <c r="M172" s="499"/>
      <c r="N172" s="499"/>
      <c r="O172" s="499"/>
      <c r="P172" s="499"/>
      <c r="Q172" s="461"/>
      <c r="R172" s="461"/>
      <c r="S172" s="499"/>
      <c r="T172" s="499"/>
      <c r="U172" s="499"/>
      <c r="V172" s="499"/>
      <c r="W172" s="499"/>
      <c r="X172" s="499"/>
      <c r="Y172" s="499"/>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row>
    <row r="173" spans="1:61" s="238" customFormat="1" ht="15.75" thickTop="1" x14ac:dyDescent="0.25">
      <c r="A173" s="417"/>
      <c r="B173" s="2046"/>
      <c r="C173" s="507">
        <f>C171*C172</f>
        <v>0</v>
      </c>
      <c r="D173" s="1222" t="s">
        <v>128</v>
      </c>
      <c r="E173" s="507">
        <f>E171*E172</f>
        <v>0</v>
      </c>
      <c r="F173" s="1222" t="s">
        <v>128</v>
      </c>
      <c r="G173" s="507">
        <f>G171*G172</f>
        <v>0</v>
      </c>
      <c r="H173" s="1222" t="s">
        <v>128</v>
      </c>
      <c r="I173" s="402"/>
      <c r="J173" s="461"/>
      <c r="K173" s="417"/>
      <c r="L173" s="499"/>
      <c r="M173" s="499"/>
      <c r="N173" s="499"/>
      <c r="O173" s="499"/>
      <c r="P173" s="499"/>
      <c r="Q173" s="461"/>
      <c r="R173" s="461"/>
      <c r="S173" s="499"/>
      <c r="T173" s="499"/>
      <c r="U173" s="499"/>
      <c r="V173" s="499"/>
      <c r="W173" s="499"/>
      <c r="X173" s="499"/>
      <c r="Y173" s="499"/>
      <c r="Z173" s="253"/>
      <c r="AA173" s="253"/>
      <c r="AB173" s="253"/>
      <c r="AC173" s="253"/>
      <c r="AD173" s="253"/>
      <c r="AE173" s="253"/>
      <c r="AF173" s="253"/>
      <c r="AG173" s="253"/>
      <c r="AH173" s="253"/>
      <c r="AI173" s="253"/>
      <c r="AJ173" s="253"/>
      <c r="AK173" s="253"/>
      <c r="AL173" s="253"/>
      <c r="AM173" s="253"/>
      <c r="AN173" s="253"/>
      <c r="AO173" s="253"/>
      <c r="AP173" s="253"/>
      <c r="AQ173" s="253"/>
      <c r="AR173" s="253"/>
      <c r="AS173" s="253"/>
      <c r="AT173" s="253"/>
      <c r="AU173" s="253"/>
      <c r="AV173" s="253"/>
      <c r="AW173" s="253"/>
      <c r="AX173" s="253"/>
      <c r="AY173" s="253"/>
      <c r="AZ173" s="253"/>
      <c r="BA173" s="253"/>
      <c r="BB173" s="253"/>
      <c r="BC173" s="253"/>
      <c r="BD173" s="253"/>
      <c r="BE173" s="253"/>
      <c r="BF173" s="253"/>
      <c r="BG173" s="253"/>
      <c r="BH173" s="253"/>
      <c r="BI173" s="253"/>
    </row>
    <row r="174" spans="1:61" s="238" customFormat="1" ht="15" x14ac:dyDescent="0.25">
      <c r="A174" s="417"/>
      <c r="B174" s="512"/>
      <c r="C174" s="1496"/>
      <c r="D174" s="1497"/>
      <c r="E174" s="1496"/>
      <c r="F174" s="1497"/>
      <c r="G174" s="1496"/>
      <c r="H174" s="1497"/>
      <c r="I174" s="402"/>
      <c r="J174" s="461"/>
      <c r="K174" s="417"/>
      <c r="L174" s="499"/>
      <c r="M174" s="499"/>
      <c r="N174" s="499"/>
      <c r="O174" s="499"/>
      <c r="P174" s="499"/>
      <c r="Q174" s="461"/>
      <c r="R174" s="461"/>
      <c r="S174" s="499"/>
      <c r="T174" s="499"/>
      <c r="U174" s="499"/>
      <c r="V174" s="499"/>
      <c r="W174" s="499"/>
      <c r="X174" s="499"/>
      <c r="Y174" s="499"/>
      <c r="Z174" s="253"/>
      <c r="AA174" s="253"/>
      <c r="AB174" s="253"/>
      <c r="AC174" s="253"/>
      <c r="AD174" s="253"/>
      <c r="AE174" s="253"/>
      <c r="AF174" s="253"/>
      <c r="AG174" s="253"/>
      <c r="AH174" s="253"/>
      <c r="AI174" s="253"/>
      <c r="AJ174" s="253"/>
      <c r="AK174" s="253"/>
      <c r="AL174" s="253"/>
      <c r="AM174" s="253"/>
      <c r="AN174" s="253"/>
      <c r="AO174" s="253"/>
      <c r="AP174" s="253"/>
      <c r="AQ174" s="253"/>
      <c r="AR174" s="253"/>
      <c r="AS174" s="253"/>
      <c r="AT174" s="253"/>
      <c r="AU174" s="253"/>
      <c r="AV174" s="253"/>
      <c r="AW174" s="253"/>
      <c r="AX174" s="253"/>
      <c r="AY174" s="253"/>
      <c r="AZ174" s="253"/>
      <c r="BA174" s="253"/>
      <c r="BB174" s="253"/>
      <c r="BC174" s="253"/>
      <c r="BD174" s="253"/>
      <c r="BE174" s="253"/>
      <c r="BF174" s="253"/>
      <c r="BG174" s="253"/>
      <c r="BH174" s="253"/>
      <c r="BI174" s="253"/>
    </row>
    <row r="175" spans="1:61" s="238" customFormat="1" ht="15" x14ac:dyDescent="0.25">
      <c r="A175" s="417"/>
      <c r="B175" s="510" t="s">
        <v>180</v>
      </c>
      <c r="C175" s="1496"/>
      <c r="D175" s="1497"/>
      <c r="E175" s="1496"/>
      <c r="F175" s="1497"/>
      <c r="G175" s="1496"/>
      <c r="H175" s="1497"/>
      <c r="I175" s="402"/>
      <c r="J175" s="461"/>
      <c r="K175" s="417"/>
      <c r="L175" s="499"/>
      <c r="M175" s="499"/>
      <c r="N175" s="499"/>
      <c r="O175" s="499"/>
      <c r="P175" s="499"/>
      <c r="Q175" s="461"/>
      <c r="R175" s="461"/>
      <c r="S175" s="499"/>
      <c r="T175" s="499"/>
      <c r="U175" s="499"/>
      <c r="V175" s="499"/>
      <c r="W175" s="499"/>
      <c r="X175" s="499"/>
      <c r="Y175" s="499"/>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row>
    <row r="176" spans="1:61" s="238" customFormat="1" ht="15" x14ac:dyDescent="0.25">
      <c r="A176" s="417"/>
      <c r="B176" s="512" t="s">
        <v>195</v>
      </c>
      <c r="C176" s="254">
        <v>0</v>
      </c>
      <c r="D176" s="1222" t="s">
        <v>25</v>
      </c>
      <c r="E176" s="254">
        <v>0</v>
      </c>
      <c r="F176" s="1222" t="s">
        <v>25</v>
      </c>
      <c r="G176" s="254">
        <v>0</v>
      </c>
      <c r="H176" s="1222" t="s">
        <v>25</v>
      </c>
      <c r="I176" s="505" t="s">
        <v>367</v>
      </c>
      <c r="J176" s="461"/>
      <c r="K176" s="417"/>
      <c r="L176" s="499"/>
      <c r="M176" s="499"/>
      <c r="N176" s="499"/>
      <c r="O176" s="499"/>
      <c r="P176" s="499"/>
      <c r="Q176" s="461"/>
      <c r="R176" s="461"/>
      <c r="S176" s="499"/>
      <c r="T176" s="499"/>
      <c r="U176" s="499"/>
      <c r="V176" s="499"/>
      <c r="W176" s="499"/>
      <c r="X176" s="499"/>
      <c r="Y176" s="499"/>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3"/>
      <c r="AY176" s="253"/>
      <c r="AZ176" s="253"/>
      <c r="BA176" s="253"/>
      <c r="BB176" s="253"/>
      <c r="BC176" s="253"/>
      <c r="BD176" s="253"/>
      <c r="BE176" s="253"/>
      <c r="BF176" s="253"/>
      <c r="BG176" s="253"/>
      <c r="BH176" s="253"/>
      <c r="BI176" s="253"/>
    </row>
    <row r="177" spans="1:61" s="238" customFormat="1" ht="15.75" thickBot="1" x14ac:dyDescent="0.3">
      <c r="A177" s="417"/>
      <c r="B177" s="504"/>
      <c r="C177" s="255">
        <v>0</v>
      </c>
      <c r="D177" s="1222" t="s">
        <v>135</v>
      </c>
      <c r="E177" s="255">
        <v>0</v>
      </c>
      <c r="F177" s="1222" t="s">
        <v>135</v>
      </c>
      <c r="G177" s="255">
        <v>0</v>
      </c>
      <c r="H177" s="1222" t="s">
        <v>135</v>
      </c>
      <c r="I177" s="505" t="s">
        <v>368</v>
      </c>
      <c r="J177" s="461"/>
      <c r="K177" s="417"/>
      <c r="L177" s="499"/>
      <c r="M177" s="499"/>
      <c r="N177" s="499"/>
      <c r="O177" s="499"/>
      <c r="P177" s="499"/>
      <c r="Q177" s="461"/>
      <c r="R177" s="461"/>
      <c r="S177" s="499"/>
      <c r="T177" s="499"/>
      <c r="U177" s="499"/>
      <c r="V177" s="499"/>
      <c r="W177" s="499"/>
      <c r="X177" s="499"/>
      <c r="Y177" s="499"/>
      <c r="Z177" s="253"/>
      <c r="AA177" s="253"/>
      <c r="AB177" s="253"/>
      <c r="AC177" s="253"/>
      <c r="AD177" s="253"/>
      <c r="AE177" s="253"/>
      <c r="AF177" s="253"/>
      <c r="AG177" s="253"/>
      <c r="AH177" s="253"/>
      <c r="AI177" s="253"/>
      <c r="AJ177" s="253"/>
      <c r="AK177" s="253"/>
      <c r="AL177" s="253"/>
      <c r="AM177" s="253"/>
      <c r="AN177" s="253"/>
      <c r="AO177" s="253"/>
      <c r="AP177" s="253"/>
      <c r="AQ177" s="253"/>
      <c r="AR177" s="253"/>
      <c r="AS177" s="253"/>
      <c r="AT177" s="253"/>
      <c r="AU177" s="253"/>
      <c r="AV177" s="253"/>
      <c r="AW177" s="253"/>
      <c r="AX177" s="253"/>
      <c r="AY177" s="253"/>
      <c r="AZ177" s="253"/>
      <c r="BA177" s="253"/>
      <c r="BB177" s="253"/>
      <c r="BC177" s="253"/>
      <c r="BD177" s="253"/>
      <c r="BE177" s="253"/>
      <c r="BF177" s="253"/>
      <c r="BG177" s="253"/>
      <c r="BH177" s="253"/>
      <c r="BI177" s="253"/>
    </row>
    <row r="178" spans="1:61" s="238" customFormat="1" ht="16.5" thickTop="1" thickBot="1" x14ac:dyDescent="0.3">
      <c r="A178" s="417"/>
      <c r="B178" s="513"/>
      <c r="C178" s="514">
        <f>C176*C177</f>
        <v>0</v>
      </c>
      <c r="D178" s="1223" t="s">
        <v>128</v>
      </c>
      <c r="E178" s="514">
        <f>E176*E177</f>
        <v>0</v>
      </c>
      <c r="F178" s="1223" t="s">
        <v>128</v>
      </c>
      <c r="G178" s="514">
        <f>G176*G177</f>
        <v>0</v>
      </c>
      <c r="H178" s="1223" t="s">
        <v>128</v>
      </c>
      <c r="I178" s="420"/>
      <c r="J178" s="461"/>
      <c r="K178" s="402"/>
      <c r="L178" s="499"/>
      <c r="M178" s="499"/>
      <c r="N178" s="499"/>
      <c r="O178" s="499"/>
      <c r="P178" s="499"/>
      <c r="Q178" s="461"/>
      <c r="R178" s="461"/>
      <c r="S178" s="499"/>
      <c r="T178" s="499"/>
      <c r="U178" s="499"/>
      <c r="V178" s="499"/>
      <c r="W178" s="499"/>
      <c r="X178" s="499"/>
      <c r="Y178" s="499"/>
      <c r="Z178" s="253"/>
      <c r="AA178" s="253"/>
      <c r="AB178" s="253"/>
      <c r="AC178" s="253"/>
      <c r="AD178" s="253"/>
      <c r="AE178" s="253"/>
      <c r="AF178" s="253"/>
      <c r="AG178" s="253"/>
      <c r="AH178" s="253"/>
      <c r="AI178" s="253"/>
      <c r="AJ178" s="253"/>
      <c r="AK178" s="253"/>
      <c r="AL178" s="253"/>
      <c r="AM178" s="253"/>
      <c r="AN178" s="253"/>
      <c r="AO178" s="253"/>
      <c r="AP178" s="253"/>
      <c r="AQ178" s="253"/>
      <c r="AR178" s="253"/>
      <c r="AS178" s="253"/>
      <c r="AT178" s="253"/>
      <c r="AU178" s="253"/>
      <c r="AV178" s="253"/>
      <c r="AW178" s="253"/>
      <c r="AX178" s="253"/>
      <c r="AY178" s="253"/>
      <c r="AZ178" s="253"/>
      <c r="BA178" s="253"/>
      <c r="BB178" s="253"/>
      <c r="BC178" s="253"/>
      <c r="BD178" s="253"/>
      <c r="BE178" s="253"/>
      <c r="BF178" s="253"/>
      <c r="BG178" s="253"/>
      <c r="BH178" s="253"/>
      <c r="BI178" s="253"/>
    </row>
    <row r="179" spans="1:61" s="238" customFormat="1" ht="12" customHeight="1" thickBot="1" x14ac:dyDescent="0.3">
      <c r="A179" s="417"/>
      <c r="B179" s="515"/>
      <c r="C179" s="401"/>
      <c r="D179" s="397"/>
      <c r="E179" s="402"/>
      <c r="F179" s="402"/>
      <c r="G179" s="420"/>
      <c r="H179" s="420"/>
      <c r="I179" s="420"/>
      <c r="J179" s="461"/>
      <c r="K179" s="499"/>
      <c r="L179" s="499"/>
      <c r="M179" s="499"/>
      <c r="N179" s="499"/>
      <c r="O179" s="499"/>
      <c r="P179" s="499"/>
      <c r="Q179" s="461"/>
      <c r="R179" s="461"/>
      <c r="S179" s="499"/>
      <c r="T179" s="499"/>
      <c r="U179" s="499"/>
      <c r="V179" s="499"/>
      <c r="W179" s="499"/>
      <c r="X179" s="499"/>
      <c r="Y179" s="499"/>
      <c r="Z179" s="253"/>
      <c r="AA179" s="253"/>
      <c r="AB179" s="253"/>
      <c r="AC179" s="253"/>
      <c r="AD179" s="253"/>
      <c r="AE179" s="253"/>
      <c r="AF179" s="253"/>
      <c r="AG179" s="253"/>
      <c r="AH179" s="253"/>
      <c r="AI179" s="253"/>
      <c r="AJ179" s="253"/>
      <c r="AK179" s="253"/>
      <c r="AL179" s="253"/>
      <c r="AM179" s="253"/>
      <c r="AN179" s="253"/>
      <c r="AO179" s="253"/>
      <c r="AP179" s="253"/>
      <c r="AQ179" s="253"/>
      <c r="AR179" s="253"/>
      <c r="AS179" s="253"/>
      <c r="AT179" s="253"/>
      <c r="AU179" s="253"/>
      <c r="AV179" s="253"/>
      <c r="AW179" s="253"/>
      <c r="AX179" s="253"/>
      <c r="AY179" s="253"/>
      <c r="AZ179" s="253"/>
      <c r="BA179" s="253"/>
      <c r="BB179" s="253"/>
      <c r="BC179" s="253"/>
      <c r="BD179" s="253"/>
      <c r="BE179" s="253"/>
      <c r="BF179" s="253"/>
      <c r="BG179" s="253"/>
      <c r="BH179" s="253"/>
      <c r="BI179" s="253"/>
    </row>
    <row r="180" spans="1:61" s="238" customFormat="1" ht="30.75" thickBot="1" x14ac:dyDescent="0.3">
      <c r="A180" s="417"/>
      <c r="B180" s="516" t="s">
        <v>692</v>
      </c>
      <c r="C180" s="321">
        <v>0</v>
      </c>
      <c r="D180" s="1224" t="s">
        <v>128</v>
      </c>
      <c r="E180" s="321">
        <v>0</v>
      </c>
      <c r="F180" s="1225" t="s">
        <v>128</v>
      </c>
      <c r="G180" s="321">
        <v>0</v>
      </c>
      <c r="H180" s="1226" t="s">
        <v>128</v>
      </c>
      <c r="I180" s="505" t="s">
        <v>726</v>
      </c>
      <c r="J180" s="461"/>
      <c r="K180" s="499"/>
      <c r="L180" s="499"/>
      <c r="M180" s="499"/>
      <c r="N180" s="499"/>
      <c r="O180" s="499"/>
      <c r="P180" s="499"/>
      <c r="Q180" s="461"/>
      <c r="R180" s="461"/>
      <c r="S180" s="499"/>
      <c r="T180" s="499"/>
      <c r="U180" s="499"/>
      <c r="V180" s="499"/>
      <c r="W180" s="499"/>
      <c r="X180" s="499"/>
      <c r="Y180" s="499"/>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row>
    <row r="181" spans="1:61" s="238" customFormat="1" ht="15" x14ac:dyDescent="0.25">
      <c r="A181" s="417"/>
      <c r="B181" s="515"/>
      <c r="C181" s="401"/>
      <c r="D181" s="397"/>
      <c r="E181" s="402"/>
      <c r="F181" s="402"/>
      <c r="G181" s="420"/>
      <c r="H181" s="420"/>
      <c r="I181" s="420"/>
      <c r="J181" s="461"/>
      <c r="K181" s="499"/>
      <c r="L181" s="499"/>
      <c r="M181" s="499"/>
      <c r="N181" s="499"/>
      <c r="O181" s="499"/>
      <c r="P181" s="499"/>
      <c r="Q181" s="461"/>
      <c r="R181" s="461"/>
      <c r="S181" s="499"/>
      <c r="T181" s="499"/>
      <c r="U181" s="499"/>
      <c r="V181" s="499"/>
      <c r="W181" s="499"/>
      <c r="X181" s="499"/>
      <c r="Y181" s="499"/>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row>
    <row r="182" spans="1:61" s="238" customFormat="1" ht="15" x14ac:dyDescent="0.25">
      <c r="A182" s="417"/>
      <c r="B182" s="515"/>
      <c r="C182" s="401"/>
      <c r="D182" s="397"/>
      <c r="E182" s="402"/>
      <c r="F182" s="402"/>
      <c r="G182" s="420"/>
      <c r="H182" s="420"/>
      <c r="I182" s="420"/>
      <c r="J182" s="461"/>
      <c r="K182" s="499"/>
      <c r="L182" s="499"/>
      <c r="M182" s="499"/>
      <c r="N182" s="499"/>
      <c r="O182" s="499"/>
      <c r="P182" s="499"/>
      <c r="Q182" s="461"/>
      <c r="R182" s="461"/>
      <c r="S182" s="499"/>
      <c r="T182" s="499"/>
      <c r="U182" s="499"/>
      <c r="V182" s="499"/>
      <c r="W182" s="499"/>
      <c r="X182" s="499"/>
      <c r="Y182" s="499"/>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row>
    <row r="183" spans="1:61" s="1498" customFormat="1" ht="18.75" x14ac:dyDescent="0.3">
      <c r="A183" s="1393"/>
      <c r="B183" s="2032" t="s">
        <v>182</v>
      </c>
      <c r="C183" s="2032"/>
      <c r="D183" s="2032"/>
      <c r="E183" s="2032"/>
      <c r="F183" s="2032"/>
      <c r="G183" s="2032"/>
      <c r="H183" s="1398"/>
      <c r="I183" s="1398"/>
      <c r="J183" s="1398"/>
      <c r="K183" s="1398"/>
      <c r="L183" s="1398"/>
      <c r="M183" s="1398"/>
      <c r="N183" s="1393"/>
      <c r="O183" s="1393"/>
      <c r="P183" s="1393"/>
      <c r="Q183" s="1393"/>
      <c r="R183" s="1393"/>
      <c r="S183" s="1393"/>
      <c r="T183" s="1393"/>
      <c r="U183" s="1393"/>
      <c r="V183" s="1393"/>
      <c r="W183" s="1393"/>
      <c r="X183" s="1393"/>
      <c r="Y183" s="1393"/>
    </row>
    <row r="186" spans="1:61" hidden="1" x14ac:dyDescent="0.2"/>
    <row r="187" spans="1:61" hidden="1" x14ac:dyDescent="0.2"/>
    <row r="188" spans="1:61" hidden="1" x14ac:dyDescent="0.2"/>
    <row r="189" spans="1:61" hidden="1" x14ac:dyDescent="0.2"/>
    <row r="190" spans="1:61" hidden="1" x14ac:dyDescent="0.2">
      <c r="C190" s="519" t="s">
        <v>489</v>
      </c>
      <c r="D190" s="519"/>
      <c r="E190" s="519"/>
      <c r="F190" s="519" t="s">
        <v>696</v>
      </c>
      <c r="G190" s="520"/>
      <c r="H190" s="520"/>
    </row>
    <row r="191" spans="1:61" hidden="1" x14ac:dyDescent="0.2">
      <c r="B191" s="453" t="s">
        <v>87</v>
      </c>
      <c r="C191" s="521" t="s">
        <v>484</v>
      </c>
      <c r="D191" s="521" t="s">
        <v>485</v>
      </c>
      <c r="E191" s="521" t="s">
        <v>486</v>
      </c>
      <c r="F191" s="521" t="s">
        <v>484</v>
      </c>
      <c r="G191" s="521" t="s">
        <v>485</v>
      </c>
      <c r="H191" s="521" t="s">
        <v>486</v>
      </c>
      <c r="I191" s="522" t="s">
        <v>540</v>
      </c>
    </row>
    <row r="192" spans="1:61" ht="17.25" hidden="1" x14ac:dyDescent="0.2">
      <c r="B192" s="523" t="s">
        <v>480</v>
      </c>
      <c r="C192" s="524">
        <f t="shared" ref="C192:C197" si="64">K20</f>
        <v>0</v>
      </c>
      <c r="D192" s="524">
        <f t="shared" ref="D192:D197" si="65">P20</f>
        <v>0</v>
      </c>
      <c r="E192" s="524">
        <f t="shared" ref="E192:E197" si="66">U20</f>
        <v>0</v>
      </c>
      <c r="F192" s="524">
        <f t="shared" ref="F192:F197" si="67">L20</f>
        <v>0</v>
      </c>
      <c r="G192" s="524">
        <f t="shared" ref="G192:G197" si="68">Q20</f>
        <v>0</v>
      </c>
      <c r="H192" s="524">
        <f t="shared" ref="H192:H197" si="69">V20</f>
        <v>0</v>
      </c>
      <c r="I192" s="524">
        <f>SUM(F192:H192)</f>
        <v>0</v>
      </c>
    </row>
    <row r="193" spans="2:9" ht="17.25" hidden="1" x14ac:dyDescent="0.2">
      <c r="B193" s="523" t="s">
        <v>481</v>
      </c>
      <c r="C193" s="524">
        <f t="shared" si="64"/>
        <v>0</v>
      </c>
      <c r="D193" s="524">
        <f t="shared" si="65"/>
        <v>0</v>
      </c>
      <c r="E193" s="524">
        <f t="shared" si="66"/>
        <v>0</v>
      </c>
      <c r="F193" s="524">
        <f t="shared" si="67"/>
        <v>0</v>
      </c>
      <c r="G193" s="524">
        <f t="shared" si="68"/>
        <v>0</v>
      </c>
      <c r="H193" s="524">
        <f t="shared" si="69"/>
        <v>0</v>
      </c>
      <c r="I193" s="524">
        <f t="shared" ref="I193:I198" si="70">SUM(F193:H193)</f>
        <v>0</v>
      </c>
    </row>
    <row r="194" spans="2:9" ht="17.25" hidden="1" x14ac:dyDescent="0.2">
      <c r="B194" s="523" t="s">
        <v>150</v>
      </c>
      <c r="C194" s="524">
        <f t="shared" si="64"/>
        <v>0</v>
      </c>
      <c r="D194" s="524">
        <f t="shared" si="65"/>
        <v>0</v>
      </c>
      <c r="E194" s="524">
        <f t="shared" si="66"/>
        <v>0</v>
      </c>
      <c r="F194" s="524">
        <f t="shared" si="67"/>
        <v>0</v>
      </c>
      <c r="G194" s="524">
        <f t="shared" si="68"/>
        <v>0</v>
      </c>
      <c r="H194" s="524">
        <f t="shared" si="69"/>
        <v>0</v>
      </c>
      <c r="I194" s="524">
        <f t="shared" si="70"/>
        <v>0</v>
      </c>
    </row>
    <row r="195" spans="2:9" ht="17.25" hidden="1" x14ac:dyDescent="0.2">
      <c r="B195" s="523" t="s">
        <v>482</v>
      </c>
      <c r="C195" s="524">
        <f t="shared" si="64"/>
        <v>0</v>
      </c>
      <c r="D195" s="524">
        <f t="shared" si="65"/>
        <v>0</v>
      </c>
      <c r="E195" s="524">
        <f t="shared" si="66"/>
        <v>0</v>
      </c>
      <c r="F195" s="524">
        <f t="shared" si="67"/>
        <v>0</v>
      </c>
      <c r="G195" s="524">
        <f t="shared" si="68"/>
        <v>0</v>
      </c>
      <c r="H195" s="524">
        <f t="shared" si="69"/>
        <v>0</v>
      </c>
      <c r="I195" s="524">
        <f t="shared" si="70"/>
        <v>0</v>
      </c>
    </row>
    <row r="196" spans="2:9" ht="17.25" hidden="1" x14ac:dyDescent="0.2">
      <c r="B196" s="523" t="s">
        <v>167</v>
      </c>
      <c r="C196" s="524">
        <f t="shared" si="64"/>
        <v>0</v>
      </c>
      <c r="D196" s="524">
        <f t="shared" si="65"/>
        <v>0</v>
      </c>
      <c r="E196" s="524">
        <f t="shared" si="66"/>
        <v>0</v>
      </c>
      <c r="F196" s="524">
        <f t="shared" si="67"/>
        <v>0</v>
      </c>
      <c r="G196" s="524">
        <f t="shared" si="68"/>
        <v>0</v>
      </c>
      <c r="H196" s="524">
        <f t="shared" si="69"/>
        <v>0</v>
      </c>
      <c r="I196" s="524">
        <f t="shared" si="70"/>
        <v>0</v>
      </c>
    </row>
    <row r="197" spans="2:9" ht="17.25" hidden="1" x14ac:dyDescent="0.2">
      <c r="B197" s="523" t="s">
        <v>483</v>
      </c>
      <c r="C197" s="524">
        <f t="shared" si="64"/>
        <v>0</v>
      </c>
      <c r="D197" s="524">
        <f t="shared" si="65"/>
        <v>0</v>
      </c>
      <c r="E197" s="524">
        <f t="shared" si="66"/>
        <v>0</v>
      </c>
      <c r="F197" s="524">
        <f t="shared" si="67"/>
        <v>0</v>
      </c>
      <c r="G197" s="524">
        <f t="shared" si="68"/>
        <v>0</v>
      </c>
      <c r="H197" s="524">
        <f t="shared" si="69"/>
        <v>0</v>
      </c>
      <c r="I197" s="524">
        <f t="shared" si="70"/>
        <v>0</v>
      </c>
    </row>
    <row r="198" spans="2:9" ht="15" hidden="1" x14ac:dyDescent="0.2">
      <c r="B198" s="525" t="s">
        <v>490</v>
      </c>
      <c r="C198" s="526">
        <f>SUM(C192:C197)</f>
        <v>0</v>
      </c>
      <c r="D198" s="526">
        <f t="shared" ref="D198:H198" si="71">SUM(D192:D197)</f>
        <v>0</v>
      </c>
      <c r="E198" s="526">
        <f t="shared" si="71"/>
        <v>0</v>
      </c>
      <c r="F198" s="526">
        <f t="shared" si="71"/>
        <v>0</v>
      </c>
      <c r="G198" s="526">
        <f t="shared" si="71"/>
        <v>0</v>
      </c>
      <c r="H198" s="526">
        <f t="shared" si="71"/>
        <v>0</v>
      </c>
      <c r="I198" s="526">
        <f t="shared" si="70"/>
        <v>0</v>
      </c>
    </row>
    <row r="199" spans="2:9" hidden="1" x14ac:dyDescent="0.2"/>
    <row r="200" spans="2:9" hidden="1" x14ac:dyDescent="0.2">
      <c r="C200" s="519" t="s">
        <v>489</v>
      </c>
      <c r="D200" s="519"/>
      <c r="E200" s="519"/>
      <c r="F200" s="519" t="s">
        <v>696</v>
      </c>
      <c r="G200" s="520"/>
      <c r="H200" s="520"/>
    </row>
    <row r="201" spans="2:9" hidden="1" x14ac:dyDescent="0.2">
      <c r="B201" s="453" t="s">
        <v>487</v>
      </c>
      <c r="C201" s="521" t="s">
        <v>484</v>
      </c>
      <c r="D201" s="521" t="s">
        <v>485</v>
      </c>
      <c r="E201" s="521" t="s">
        <v>486</v>
      </c>
      <c r="F201" s="521" t="s">
        <v>484</v>
      </c>
      <c r="G201" s="521" t="s">
        <v>485</v>
      </c>
      <c r="H201" s="521" t="s">
        <v>486</v>
      </c>
      <c r="I201" s="522" t="s">
        <v>540</v>
      </c>
    </row>
    <row r="202" spans="2:9" ht="17.25" hidden="1" x14ac:dyDescent="0.2">
      <c r="B202" s="523" t="s">
        <v>60</v>
      </c>
      <c r="C202" s="524">
        <f t="shared" ref="C202:C208" si="72">E41</f>
        <v>0</v>
      </c>
      <c r="D202" s="524">
        <f t="shared" ref="D202:D208" si="73">I41</f>
        <v>0</v>
      </c>
      <c r="E202" s="524">
        <f t="shared" ref="E202:E208" si="74">M41</f>
        <v>0</v>
      </c>
      <c r="F202" s="524">
        <f t="shared" ref="F202:F208" si="75">F41</f>
        <v>0</v>
      </c>
      <c r="G202" s="524">
        <f t="shared" ref="G202:G208" si="76">J41</f>
        <v>0</v>
      </c>
      <c r="H202" s="524">
        <f t="shared" ref="H202:H208" si="77">N41</f>
        <v>0</v>
      </c>
      <c r="I202" s="524">
        <f>SUM(F202:H202)</f>
        <v>0</v>
      </c>
    </row>
    <row r="203" spans="2:9" ht="17.25" hidden="1" x14ac:dyDescent="0.2">
      <c r="B203" s="523" t="s">
        <v>63</v>
      </c>
      <c r="C203" s="524">
        <f t="shared" si="72"/>
        <v>0</v>
      </c>
      <c r="D203" s="524">
        <f t="shared" si="73"/>
        <v>0</v>
      </c>
      <c r="E203" s="524">
        <f t="shared" si="74"/>
        <v>0</v>
      </c>
      <c r="F203" s="524">
        <f t="shared" si="75"/>
        <v>0</v>
      </c>
      <c r="G203" s="524">
        <f t="shared" si="76"/>
        <v>0</v>
      </c>
      <c r="H203" s="524">
        <f t="shared" si="77"/>
        <v>0</v>
      </c>
      <c r="I203" s="524">
        <f t="shared" ref="I203:I209" si="78">SUM(F203:H203)</f>
        <v>0</v>
      </c>
    </row>
    <row r="204" spans="2:9" ht="17.25" hidden="1" x14ac:dyDescent="0.2">
      <c r="B204" s="523" t="s">
        <v>64</v>
      </c>
      <c r="C204" s="524">
        <f t="shared" si="72"/>
        <v>0</v>
      </c>
      <c r="D204" s="524">
        <f t="shared" si="73"/>
        <v>0</v>
      </c>
      <c r="E204" s="524">
        <f t="shared" si="74"/>
        <v>0</v>
      </c>
      <c r="F204" s="524">
        <f t="shared" si="75"/>
        <v>0</v>
      </c>
      <c r="G204" s="524">
        <f t="shared" si="76"/>
        <v>0</v>
      </c>
      <c r="H204" s="524">
        <f t="shared" si="77"/>
        <v>0</v>
      </c>
      <c r="I204" s="524">
        <f t="shared" si="78"/>
        <v>0</v>
      </c>
    </row>
    <row r="205" spans="2:9" ht="17.25" hidden="1" x14ac:dyDescent="0.2">
      <c r="B205" s="523" t="s">
        <v>68</v>
      </c>
      <c r="C205" s="524">
        <f t="shared" si="72"/>
        <v>0</v>
      </c>
      <c r="D205" s="524">
        <f t="shared" si="73"/>
        <v>0</v>
      </c>
      <c r="E205" s="524">
        <f t="shared" si="74"/>
        <v>0</v>
      </c>
      <c r="F205" s="524">
        <f t="shared" si="75"/>
        <v>0</v>
      </c>
      <c r="G205" s="524">
        <f t="shared" si="76"/>
        <v>0</v>
      </c>
      <c r="H205" s="524">
        <f t="shared" si="77"/>
        <v>0</v>
      </c>
      <c r="I205" s="524">
        <f>SUM(F205:H205)</f>
        <v>0</v>
      </c>
    </row>
    <row r="206" spans="2:9" ht="17.25" hidden="1" x14ac:dyDescent="0.2">
      <c r="B206" s="523" t="s">
        <v>65</v>
      </c>
      <c r="C206" s="524">
        <f t="shared" si="72"/>
        <v>0</v>
      </c>
      <c r="D206" s="524">
        <f t="shared" si="73"/>
        <v>0</v>
      </c>
      <c r="E206" s="524">
        <f t="shared" si="74"/>
        <v>0</v>
      </c>
      <c r="F206" s="524">
        <f t="shared" si="75"/>
        <v>0</v>
      </c>
      <c r="G206" s="524">
        <f t="shared" si="76"/>
        <v>0</v>
      </c>
      <c r="H206" s="524">
        <f t="shared" si="77"/>
        <v>0</v>
      </c>
      <c r="I206" s="524">
        <f t="shared" si="78"/>
        <v>0</v>
      </c>
    </row>
    <row r="207" spans="2:9" ht="17.25" hidden="1" x14ac:dyDescent="0.2">
      <c r="B207" s="523" t="s">
        <v>67</v>
      </c>
      <c r="C207" s="524">
        <f t="shared" si="72"/>
        <v>0</v>
      </c>
      <c r="D207" s="524">
        <f t="shared" si="73"/>
        <v>0</v>
      </c>
      <c r="E207" s="524">
        <f t="shared" si="74"/>
        <v>0</v>
      </c>
      <c r="F207" s="524">
        <f t="shared" si="75"/>
        <v>0</v>
      </c>
      <c r="G207" s="524">
        <f t="shared" si="76"/>
        <v>0</v>
      </c>
      <c r="H207" s="524">
        <f t="shared" si="77"/>
        <v>0</v>
      </c>
      <c r="I207" s="524">
        <f t="shared" si="78"/>
        <v>0</v>
      </c>
    </row>
    <row r="208" spans="2:9" ht="17.25" hidden="1" x14ac:dyDescent="0.2">
      <c r="B208" s="523" t="s">
        <v>69</v>
      </c>
      <c r="C208" s="524">
        <f t="shared" si="72"/>
        <v>0</v>
      </c>
      <c r="D208" s="524">
        <f t="shared" si="73"/>
        <v>0</v>
      </c>
      <c r="E208" s="524">
        <f t="shared" si="74"/>
        <v>0</v>
      </c>
      <c r="F208" s="524">
        <f t="shared" si="75"/>
        <v>0</v>
      </c>
      <c r="G208" s="524">
        <f t="shared" si="76"/>
        <v>0</v>
      </c>
      <c r="H208" s="524">
        <f t="shared" si="77"/>
        <v>0</v>
      </c>
      <c r="I208" s="524">
        <f t="shared" si="78"/>
        <v>0</v>
      </c>
    </row>
    <row r="209" spans="1:25" ht="15" hidden="1" x14ac:dyDescent="0.2">
      <c r="B209" s="525" t="s">
        <v>490</v>
      </c>
      <c r="C209" s="526">
        <f>SUM(C202:C208)</f>
        <v>0</v>
      </c>
      <c r="D209" s="526">
        <f t="shared" ref="D209:E209" si="79">SUM(D202:D208)</f>
        <v>0</v>
      </c>
      <c r="E209" s="526">
        <f t="shared" si="79"/>
        <v>0</v>
      </c>
      <c r="F209" s="526">
        <f t="shared" ref="F209" si="80">SUM(F202:F208)</f>
        <v>0</v>
      </c>
      <c r="G209" s="526">
        <f t="shared" ref="G209" si="81">SUM(G202:G208)</f>
        <v>0</v>
      </c>
      <c r="H209" s="526">
        <f t="shared" ref="H209" si="82">SUM(H202:H208)</f>
        <v>0</v>
      </c>
      <c r="I209" s="526">
        <f t="shared" si="78"/>
        <v>0</v>
      </c>
    </row>
    <row r="210" spans="1:25" hidden="1" x14ac:dyDescent="0.2"/>
    <row r="211" spans="1:25" hidden="1" x14ac:dyDescent="0.2"/>
    <row r="212" spans="1:25" hidden="1" x14ac:dyDescent="0.2">
      <c r="C212" s="519" t="s">
        <v>492</v>
      </c>
      <c r="D212" s="519"/>
      <c r="E212" s="519"/>
      <c r="F212" s="519" t="s">
        <v>696</v>
      </c>
      <c r="G212" s="520"/>
      <c r="H212" s="520"/>
      <c r="M212" s="519" t="s">
        <v>693</v>
      </c>
      <c r="N212" s="520"/>
      <c r="O212" s="520"/>
    </row>
    <row r="213" spans="1:25" hidden="1" x14ac:dyDescent="0.2">
      <c r="C213" s="527" t="s">
        <v>484</v>
      </c>
      <c r="D213" s="527" t="s">
        <v>485</v>
      </c>
      <c r="E213" s="527" t="s">
        <v>486</v>
      </c>
      <c r="F213" s="527" t="s">
        <v>484</v>
      </c>
      <c r="G213" s="527" t="s">
        <v>485</v>
      </c>
      <c r="H213" s="527" t="s">
        <v>486</v>
      </c>
      <c r="I213" s="522" t="s">
        <v>540</v>
      </c>
      <c r="M213" s="521" t="s">
        <v>484</v>
      </c>
      <c r="N213" s="521" t="s">
        <v>485</v>
      </c>
      <c r="O213" s="521" t="s">
        <v>486</v>
      </c>
    </row>
    <row r="214" spans="1:25" hidden="1" x14ac:dyDescent="0.2">
      <c r="B214" s="528" t="s">
        <v>491</v>
      </c>
      <c r="C214" s="524">
        <f>F214/365</f>
        <v>0</v>
      </c>
      <c r="D214" s="524">
        <f t="shared" ref="D214:E215" si="83">G214/365</f>
        <v>0</v>
      </c>
      <c r="E214" s="524">
        <f t="shared" si="83"/>
        <v>0</v>
      </c>
      <c r="F214" s="524">
        <f>E143</f>
        <v>0</v>
      </c>
      <c r="G214" s="529">
        <f>E144</f>
        <v>0</v>
      </c>
      <c r="H214" s="529">
        <f>E145</f>
        <v>0</v>
      </c>
      <c r="I214" s="529">
        <f>SUM(F214:H214)</f>
        <v>0</v>
      </c>
      <c r="K214" s="530"/>
      <c r="L214" s="531" t="s">
        <v>694</v>
      </c>
      <c r="M214" s="524">
        <f>L27</f>
        <v>0</v>
      </c>
      <c r="N214" s="524">
        <f>Q27</f>
        <v>0</v>
      </c>
      <c r="O214" s="524">
        <f>V27</f>
        <v>0</v>
      </c>
    </row>
    <row r="215" spans="1:25" hidden="1" x14ac:dyDescent="0.2">
      <c r="B215" s="528" t="s">
        <v>138</v>
      </c>
      <c r="C215" s="524">
        <f>F215/365</f>
        <v>0</v>
      </c>
      <c r="D215" s="524">
        <f t="shared" si="83"/>
        <v>0</v>
      </c>
      <c r="E215" s="524">
        <f t="shared" si="83"/>
        <v>0</v>
      </c>
      <c r="F215" s="524">
        <f>C166</f>
        <v>0</v>
      </c>
      <c r="G215" s="529">
        <f>E166</f>
        <v>0</v>
      </c>
      <c r="H215" s="529">
        <f>G166</f>
        <v>0</v>
      </c>
      <c r="I215" s="529">
        <f t="shared" ref="I215:I218" si="84">SUM(F215:H215)</f>
        <v>0</v>
      </c>
      <c r="K215" s="530"/>
      <c r="L215" s="531" t="s">
        <v>695</v>
      </c>
      <c r="M215" s="524">
        <f>F50</f>
        <v>0</v>
      </c>
      <c r="N215" s="524">
        <f>J50</f>
        <v>0</v>
      </c>
      <c r="O215" s="524">
        <f>N50</f>
        <v>0</v>
      </c>
    </row>
    <row r="216" spans="1:25" hidden="1" x14ac:dyDescent="0.2">
      <c r="B216" s="528" t="s">
        <v>124</v>
      </c>
      <c r="C216" s="524">
        <f t="shared" ref="C216:C217" si="85">F216/365</f>
        <v>0</v>
      </c>
      <c r="D216" s="524">
        <f t="shared" ref="D216:D217" si="86">G216/365</f>
        <v>0</v>
      </c>
      <c r="E216" s="524">
        <f t="shared" ref="E216:E217" si="87">H216/365</f>
        <v>0</v>
      </c>
      <c r="F216" s="524">
        <f>C173</f>
        <v>0</v>
      </c>
      <c r="G216" s="529">
        <f>E173</f>
        <v>0</v>
      </c>
      <c r="H216" s="529">
        <f>G173</f>
        <v>0</v>
      </c>
      <c r="I216" s="529">
        <f t="shared" si="84"/>
        <v>0</v>
      </c>
      <c r="K216" s="530"/>
      <c r="L216" s="531" t="s">
        <v>222</v>
      </c>
      <c r="M216" s="524">
        <f>C180</f>
        <v>0</v>
      </c>
      <c r="N216" s="524">
        <f>E180</f>
        <v>0</v>
      </c>
      <c r="O216" s="524">
        <f>G180</f>
        <v>0</v>
      </c>
    </row>
    <row r="217" spans="1:25" hidden="1" x14ac:dyDescent="0.2">
      <c r="B217" s="528" t="s">
        <v>10</v>
      </c>
      <c r="C217" s="524">
        <f t="shared" si="85"/>
        <v>0</v>
      </c>
      <c r="D217" s="524">
        <f t="shared" si="86"/>
        <v>0</v>
      </c>
      <c r="E217" s="524">
        <f t="shared" si="87"/>
        <v>0</v>
      </c>
      <c r="F217" s="524">
        <f>C178</f>
        <v>0</v>
      </c>
      <c r="G217" s="529">
        <f>E178</f>
        <v>0</v>
      </c>
      <c r="H217" s="529">
        <f>G178</f>
        <v>0</v>
      </c>
      <c r="I217" s="529">
        <f t="shared" si="84"/>
        <v>0</v>
      </c>
    </row>
    <row r="218" spans="1:25" hidden="1" x14ac:dyDescent="0.2">
      <c r="B218" s="532" t="s">
        <v>19</v>
      </c>
      <c r="C218" s="526">
        <f>SUM(C214:C217)</f>
        <v>0</v>
      </c>
      <c r="D218" s="526">
        <f t="shared" ref="D218:H218" si="88">SUM(D214:D217)</f>
        <v>0</v>
      </c>
      <c r="E218" s="526">
        <f t="shared" si="88"/>
        <v>0</v>
      </c>
      <c r="F218" s="526">
        <f t="shared" si="88"/>
        <v>0</v>
      </c>
      <c r="G218" s="526">
        <f t="shared" si="88"/>
        <v>0</v>
      </c>
      <c r="H218" s="526">
        <f t="shared" si="88"/>
        <v>0</v>
      </c>
      <c r="I218" s="533">
        <f t="shared" si="84"/>
        <v>0</v>
      </c>
    </row>
    <row r="219" spans="1:25" hidden="1" x14ac:dyDescent="0.2"/>
    <row r="220" spans="1:25" hidden="1" x14ac:dyDescent="0.2">
      <c r="B220" s="534" t="s">
        <v>510</v>
      </c>
      <c r="C220" s="535">
        <f>SUM(C198,C209,C218)</f>
        <v>0</v>
      </c>
      <c r="D220" s="535">
        <f t="shared" ref="D220:I220" si="89">SUM(D198,D209,D218)</f>
        <v>0</v>
      </c>
      <c r="E220" s="535">
        <f t="shared" si="89"/>
        <v>0</v>
      </c>
      <c r="F220" s="535">
        <f t="shared" si="89"/>
        <v>0</v>
      </c>
      <c r="G220" s="535">
        <f t="shared" si="89"/>
        <v>0</v>
      </c>
      <c r="H220" s="535">
        <f t="shared" si="89"/>
        <v>0</v>
      </c>
      <c r="I220" s="535">
        <f t="shared" si="89"/>
        <v>0</v>
      </c>
    </row>
    <row r="221" spans="1:25" hidden="1" x14ac:dyDescent="0.2"/>
    <row r="222" spans="1:25" hidden="1" x14ac:dyDescent="0.2"/>
    <row r="223" spans="1:25" s="237" customFormat="1" ht="26.25" hidden="1" x14ac:dyDescent="0.25">
      <c r="A223" s="415"/>
      <c r="B223" s="536" t="str">
        <f>'1. Building Information'!$B$55</f>
        <v>SITE 1: Project Name -- Project Address</v>
      </c>
      <c r="C223" s="537" t="s">
        <v>507</v>
      </c>
      <c r="D223" s="538" t="s">
        <v>28</v>
      </c>
      <c r="E223" s="538" t="s">
        <v>29</v>
      </c>
      <c r="F223" s="538" t="s">
        <v>30</v>
      </c>
      <c r="G223" s="538" t="s">
        <v>31</v>
      </c>
      <c r="H223" s="538" t="s">
        <v>32</v>
      </c>
      <c r="I223" s="538" t="s">
        <v>33</v>
      </c>
      <c r="J223" s="538" t="s">
        <v>8</v>
      </c>
      <c r="K223" s="538" t="s">
        <v>9</v>
      </c>
      <c r="L223" s="538" t="s">
        <v>0</v>
      </c>
      <c r="M223" s="538" t="s">
        <v>2</v>
      </c>
      <c r="N223" s="538" t="s">
        <v>3</v>
      </c>
      <c r="O223" s="539" t="s">
        <v>4</v>
      </c>
      <c r="P223" s="415"/>
      <c r="Q223" s="415"/>
      <c r="R223" s="415"/>
      <c r="S223" s="415"/>
      <c r="T223" s="415"/>
      <c r="U223" s="415"/>
      <c r="V223" s="415"/>
      <c r="W223" s="415"/>
      <c r="X223" s="415"/>
      <c r="Y223" s="415"/>
    </row>
    <row r="224" spans="1:25" ht="15" hidden="1" x14ac:dyDescent="0.25">
      <c r="B224" s="540" t="s">
        <v>505</v>
      </c>
      <c r="C224" s="541">
        <f>SUM(D224:O224)</f>
        <v>0</v>
      </c>
      <c r="D224" s="524">
        <f>($F$198+$F$209)/12</f>
        <v>0</v>
      </c>
      <c r="E224" s="524">
        <f>($F$198+$F$209)/12</f>
        <v>0</v>
      </c>
      <c r="F224" s="524">
        <f t="shared" ref="F224:O224" si="90">($F$198+$F$209)/12</f>
        <v>0</v>
      </c>
      <c r="G224" s="524">
        <f t="shared" si="90"/>
        <v>0</v>
      </c>
      <c r="H224" s="524">
        <f t="shared" si="90"/>
        <v>0</v>
      </c>
      <c r="I224" s="524">
        <f t="shared" si="90"/>
        <v>0</v>
      </c>
      <c r="J224" s="524">
        <f t="shared" si="90"/>
        <v>0</v>
      </c>
      <c r="K224" s="524">
        <f t="shared" si="90"/>
        <v>0</v>
      </c>
      <c r="L224" s="524">
        <f t="shared" si="90"/>
        <v>0</v>
      </c>
      <c r="M224" s="524">
        <f t="shared" si="90"/>
        <v>0</v>
      </c>
      <c r="N224" s="524">
        <f t="shared" si="90"/>
        <v>0</v>
      </c>
      <c r="O224" s="524">
        <f t="shared" si="90"/>
        <v>0</v>
      </c>
    </row>
    <row r="225" spans="1:25" ht="15" hidden="1" x14ac:dyDescent="0.25">
      <c r="B225" s="540" t="s">
        <v>137</v>
      </c>
      <c r="C225" s="541">
        <f t="shared" ref="C225:C226" si="91">SUM(D225:O225)</f>
        <v>0</v>
      </c>
      <c r="D225" s="524">
        <f>F143</f>
        <v>0</v>
      </c>
      <c r="E225" s="524">
        <f t="shared" ref="E225:O225" si="92">G143</f>
        <v>0</v>
      </c>
      <c r="F225" s="524">
        <f t="shared" si="92"/>
        <v>0</v>
      </c>
      <c r="G225" s="524">
        <f t="shared" si="92"/>
        <v>0</v>
      </c>
      <c r="H225" s="524">
        <f t="shared" si="92"/>
        <v>0</v>
      </c>
      <c r="I225" s="524">
        <f t="shared" si="92"/>
        <v>0</v>
      </c>
      <c r="J225" s="524">
        <f t="shared" si="92"/>
        <v>0</v>
      </c>
      <c r="K225" s="524">
        <f t="shared" si="92"/>
        <v>0</v>
      </c>
      <c r="L225" s="524">
        <f t="shared" si="92"/>
        <v>0</v>
      </c>
      <c r="M225" s="524">
        <f t="shared" si="92"/>
        <v>0</v>
      </c>
      <c r="N225" s="524">
        <f t="shared" si="92"/>
        <v>0</v>
      </c>
      <c r="O225" s="524">
        <f t="shared" si="92"/>
        <v>0</v>
      </c>
    </row>
    <row r="226" spans="1:25" ht="15" hidden="1" x14ac:dyDescent="0.25">
      <c r="B226" s="540" t="s">
        <v>506</v>
      </c>
      <c r="C226" s="541">
        <f t="shared" si="91"/>
        <v>0</v>
      </c>
      <c r="D226" s="524">
        <f>(SUM($F$215:$F$217)/12)</f>
        <v>0</v>
      </c>
      <c r="E226" s="524">
        <f t="shared" ref="E226:O226" si="93">(SUM($F$215:$F$217)/12)</f>
        <v>0</v>
      </c>
      <c r="F226" s="524">
        <f t="shared" si="93"/>
        <v>0</v>
      </c>
      <c r="G226" s="524">
        <f t="shared" si="93"/>
        <v>0</v>
      </c>
      <c r="H226" s="524">
        <f t="shared" si="93"/>
        <v>0</v>
      </c>
      <c r="I226" s="524">
        <f t="shared" si="93"/>
        <v>0</v>
      </c>
      <c r="J226" s="524">
        <f t="shared" si="93"/>
        <v>0</v>
      </c>
      <c r="K226" s="524">
        <f t="shared" si="93"/>
        <v>0</v>
      </c>
      <c r="L226" s="524">
        <f t="shared" si="93"/>
        <v>0</v>
      </c>
      <c r="M226" s="524">
        <f t="shared" si="93"/>
        <v>0</v>
      </c>
      <c r="N226" s="524">
        <f t="shared" si="93"/>
        <v>0</v>
      </c>
      <c r="O226" s="524">
        <f t="shared" si="93"/>
        <v>0</v>
      </c>
    </row>
    <row r="227" spans="1:25" s="249" customFormat="1" ht="15" hidden="1" x14ac:dyDescent="0.25">
      <c r="A227" s="453"/>
      <c r="B227" s="542" t="s">
        <v>509</v>
      </c>
      <c r="C227" s="541">
        <f>SUM(C224:C226)</f>
        <v>0</v>
      </c>
      <c r="D227" s="526">
        <f t="shared" ref="D227:O227" si="94">SUM(D224:D226)</f>
        <v>0</v>
      </c>
      <c r="E227" s="526">
        <f t="shared" si="94"/>
        <v>0</v>
      </c>
      <c r="F227" s="526">
        <f t="shared" si="94"/>
        <v>0</v>
      </c>
      <c r="G227" s="526">
        <f t="shared" si="94"/>
        <v>0</v>
      </c>
      <c r="H227" s="526">
        <f t="shared" si="94"/>
        <v>0</v>
      </c>
      <c r="I227" s="526">
        <f t="shared" si="94"/>
        <v>0</v>
      </c>
      <c r="J227" s="526">
        <f t="shared" si="94"/>
        <v>0</v>
      </c>
      <c r="K227" s="526">
        <f t="shared" si="94"/>
        <v>0</v>
      </c>
      <c r="L227" s="526">
        <f t="shared" si="94"/>
        <v>0</v>
      </c>
      <c r="M227" s="526">
        <f t="shared" si="94"/>
        <v>0</v>
      </c>
      <c r="N227" s="526">
        <f t="shared" si="94"/>
        <v>0</v>
      </c>
      <c r="O227" s="526">
        <f t="shared" si="94"/>
        <v>0</v>
      </c>
      <c r="P227" s="453"/>
      <c r="Q227" s="543"/>
      <c r="R227" s="543"/>
      <c r="S227" s="453"/>
      <c r="T227" s="453"/>
      <c r="U227" s="453"/>
      <c r="V227" s="453"/>
      <c r="W227" s="453"/>
      <c r="X227" s="453"/>
      <c r="Y227" s="453"/>
    </row>
    <row r="228" spans="1:25" hidden="1" x14ac:dyDescent="0.2">
      <c r="C228" s="543"/>
      <c r="E228" s="415"/>
      <c r="G228" s="414"/>
      <c r="J228" s="416"/>
      <c r="K228" s="415"/>
    </row>
    <row r="229" spans="1:25" hidden="1" x14ac:dyDescent="0.2">
      <c r="C229" s="543"/>
      <c r="E229" s="415"/>
      <c r="G229" s="414"/>
      <c r="J229" s="416"/>
      <c r="K229" s="415"/>
    </row>
    <row r="230" spans="1:25" s="237" customFormat="1" ht="26.25" hidden="1" x14ac:dyDescent="0.25">
      <c r="A230" s="415"/>
      <c r="B230" s="536" t="str">
        <f>'1. Building Information'!$B$107</f>
        <v xml:space="preserve">SITE 2:  -- </v>
      </c>
      <c r="C230" s="537" t="s">
        <v>507</v>
      </c>
      <c r="D230" s="538" t="s">
        <v>28</v>
      </c>
      <c r="E230" s="538" t="s">
        <v>29</v>
      </c>
      <c r="F230" s="538" t="s">
        <v>30</v>
      </c>
      <c r="G230" s="538" t="s">
        <v>31</v>
      </c>
      <c r="H230" s="538" t="s">
        <v>32</v>
      </c>
      <c r="I230" s="538" t="s">
        <v>33</v>
      </c>
      <c r="J230" s="538" t="s">
        <v>8</v>
      </c>
      <c r="K230" s="538" t="s">
        <v>9</v>
      </c>
      <c r="L230" s="538" t="s">
        <v>0</v>
      </c>
      <c r="M230" s="538" t="s">
        <v>2</v>
      </c>
      <c r="N230" s="538" t="s">
        <v>3</v>
      </c>
      <c r="O230" s="539" t="s">
        <v>4</v>
      </c>
      <c r="P230" s="415"/>
      <c r="Q230" s="415"/>
      <c r="R230" s="415"/>
      <c r="S230" s="415"/>
      <c r="T230" s="415"/>
      <c r="U230" s="415"/>
      <c r="V230" s="415"/>
      <c r="W230" s="415"/>
      <c r="X230" s="415"/>
      <c r="Y230" s="415"/>
    </row>
    <row r="231" spans="1:25" ht="15" hidden="1" x14ac:dyDescent="0.25">
      <c r="B231" s="540" t="s">
        <v>505</v>
      </c>
      <c r="C231" s="541">
        <f t="shared" ref="C231:C233" si="95">SUM(D231:O231)</f>
        <v>0</v>
      </c>
      <c r="D231" s="524">
        <f>($G$198+$G$209)/12</f>
        <v>0</v>
      </c>
      <c r="E231" s="524">
        <f t="shared" ref="E231:O231" si="96">($G$198+$G$209)/12</f>
        <v>0</v>
      </c>
      <c r="F231" s="524">
        <f t="shared" si="96"/>
        <v>0</v>
      </c>
      <c r="G231" s="524">
        <f t="shared" si="96"/>
        <v>0</v>
      </c>
      <c r="H231" s="524">
        <f t="shared" si="96"/>
        <v>0</v>
      </c>
      <c r="I231" s="524">
        <f t="shared" si="96"/>
        <v>0</v>
      </c>
      <c r="J231" s="524">
        <f t="shared" si="96"/>
        <v>0</v>
      </c>
      <c r="K231" s="524">
        <f t="shared" si="96"/>
        <v>0</v>
      </c>
      <c r="L231" s="524">
        <f t="shared" si="96"/>
        <v>0</v>
      </c>
      <c r="M231" s="524">
        <f t="shared" si="96"/>
        <v>0</v>
      </c>
      <c r="N231" s="524">
        <f t="shared" si="96"/>
        <v>0</v>
      </c>
      <c r="O231" s="524">
        <f t="shared" si="96"/>
        <v>0</v>
      </c>
    </row>
    <row r="232" spans="1:25" ht="15" hidden="1" x14ac:dyDescent="0.25">
      <c r="B232" s="540" t="s">
        <v>137</v>
      </c>
      <c r="C232" s="541">
        <f t="shared" si="95"/>
        <v>0</v>
      </c>
      <c r="D232" s="524">
        <f>F144</f>
        <v>0</v>
      </c>
      <c r="E232" s="524">
        <f t="shared" ref="E232:O232" si="97">G144</f>
        <v>0</v>
      </c>
      <c r="F232" s="524">
        <f t="shared" si="97"/>
        <v>0</v>
      </c>
      <c r="G232" s="524">
        <f t="shared" si="97"/>
        <v>0</v>
      </c>
      <c r="H232" s="524">
        <f t="shared" si="97"/>
        <v>0</v>
      </c>
      <c r="I232" s="524">
        <f t="shared" si="97"/>
        <v>0</v>
      </c>
      <c r="J232" s="524">
        <f t="shared" si="97"/>
        <v>0</v>
      </c>
      <c r="K232" s="524">
        <f t="shared" si="97"/>
        <v>0</v>
      </c>
      <c r="L232" s="524">
        <f t="shared" si="97"/>
        <v>0</v>
      </c>
      <c r="M232" s="524">
        <f t="shared" si="97"/>
        <v>0</v>
      </c>
      <c r="N232" s="524">
        <f t="shared" si="97"/>
        <v>0</v>
      </c>
      <c r="O232" s="524">
        <f t="shared" si="97"/>
        <v>0</v>
      </c>
    </row>
    <row r="233" spans="1:25" ht="15" hidden="1" x14ac:dyDescent="0.25">
      <c r="B233" s="540" t="s">
        <v>508</v>
      </c>
      <c r="C233" s="541">
        <f t="shared" si="95"/>
        <v>0</v>
      </c>
      <c r="D233" s="524">
        <f>(SUM($G$215:$G$217)/12)</f>
        <v>0</v>
      </c>
      <c r="E233" s="524">
        <f t="shared" ref="E233:O233" si="98">(SUM($G$215:$G$217)/12)</f>
        <v>0</v>
      </c>
      <c r="F233" s="524">
        <f t="shared" si="98"/>
        <v>0</v>
      </c>
      <c r="G233" s="524">
        <f t="shared" si="98"/>
        <v>0</v>
      </c>
      <c r="H233" s="524">
        <f t="shared" si="98"/>
        <v>0</v>
      </c>
      <c r="I233" s="524">
        <f t="shared" si="98"/>
        <v>0</v>
      </c>
      <c r="J233" s="524">
        <f t="shared" si="98"/>
        <v>0</v>
      </c>
      <c r="K233" s="524">
        <f t="shared" si="98"/>
        <v>0</v>
      </c>
      <c r="L233" s="524">
        <f t="shared" si="98"/>
        <v>0</v>
      </c>
      <c r="M233" s="524">
        <f t="shared" si="98"/>
        <v>0</v>
      </c>
      <c r="N233" s="524">
        <f t="shared" si="98"/>
        <v>0</v>
      </c>
      <c r="O233" s="524">
        <f t="shared" si="98"/>
        <v>0</v>
      </c>
    </row>
    <row r="234" spans="1:25" s="249" customFormat="1" ht="15" hidden="1" x14ac:dyDescent="0.25">
      <c r="A234" s="453"/>
      <c r="B234" s="542" t="s">
        <v>509</v>
      </c>
      <c r="C234" s="541">
        <f>SUM(C231:C233)</f>
        <v>0</v>
      </c>
      <c r="D234" s="526">
        <f t="shared" ref="D234" si="99">SUM(D231:D233)</f>
        <v>0</v>
      </c>
      <c r="E234" s="526">
        <f t="shared" ref="E234" si="100">SUM(E231:E233)</f>
        <v>0</v>
      </c>
      <c r="F234" s="526">
        <f t="shared" ref="F234" si="101">SUM(F231:F233)</f>
        <v>0</v>
      </c>
      <c r="G234" s="526">
        <f t="shared" ref="G234" si="102">SUM(G231:G233)</f>
        <v>0</v>
      </c>
      <c r="H234" s="526">
        <f t="shared" ref="H234" si="103">SUM(H231:H233)</f>
        <v>0</v>
      </c>
      <c r="I234" s="526">
        <f t="shared" ref="I234" si="104">SUM(I231:I233)</f>
        <v>0</v>
      </c>
      <c r="J234" s="526">
        <f t="shared" ref="J234" si="105">SUM(J231:J233)</f>
        <v>0</v>
      </c>
      <c r="K234" s="526">
        <f t="shared" ref="K234" si="106">SUM(K231:K233)</f>
        <v>0</v>
      </c>
      <c r="L234" s="526">
        <f t="shared" ref="L234" si="107">SUM(L231:L233)</f>
        <v>0</v>
      </c>
      <c r="M234" s="526">
        <f t="shared" ref="M234" si="108">SUM(M231:M233)</f>
        <v>0</v>
      </c>
      <c r="N234" s="526">
        <f t="shared" ref="N234" si="109">SUM(N231:N233)</f>
        <v>0</v>
      </c>
      <c r="O234" s="526">
        <f t="shared" ref="O234" si="110">SUM(O231:O233)</f>
        <v>0</v>
      </c>
      <c r="P234" s="453"/>
      <c r="Q234" s="543"/>
      <c r="R234" s="543"/>
      <c r="S234" s="453"/>
      <c r="T234" s="453"/>
      <c r="U234" s="453"/>
      <c r="V234" s="453"/>
      <c r="W234" s="453"/>
      <c r="X234" s="453"/>
      <c r="Y234" s="453"/>
    </row>
    <row r="235" spans="1:25" hidden="1" x14ac:dyDescent="0.2">
      <c r="C235" s="543"/>
    </row>
    <row r="236" spans="1:25" hidden="1" x14ac:dyDescent="0.2">
      <c r="C236" s="543"/>
    </row>
    <row r="237" spans="1:25" s="237" customFormat="1" ht="26.25" hidden="1" x14ac:dyDescent="0.25">
      <c r="A237" s="415"/>
      <c r="B237" s="536" t="str">
        <f>'1. Building Information'!$B$155</f>
        <v xml:space="preserve">SITE 3:  -- </v>
      </c>
      <c r="C237" s="537" t="s">
        <v>507</v>
      </c>
      <c r="D237" s="538" t="s">
        <v>28</v>
      </c>
      <c r="E237" s="538" t="s">
        <v>29</v>
      </c>
      <c r="F237" s="538" t="s">
        <v>30</v>
      </c>
      <c r="G237" s="538" t="s">
        <v>31</v>
      </c>
      <c r="H237" s="538" t="s">
        <v>32</v>
      </c>
      <c r="I237" s="538" t="s">
        <v>33</v>
      </c>
      <c r="J237" s="538" t="s">
        <v>8</v>
      </c>
      <c r="K237" s="538" t="s">
        <v>9</v>
      </c>
      <c r="L237" s="538" t="s">
        <v>0</v>
      </c>
      <c r="M237" s="538" t="s">
        <v>2</v>
      </c>
      <c r="N237" s="538" t="s">
        <v>3</v>
      </c>
      <c r="O237" s="539" t="s">
        <v>4</v>
      </c>
      <c r="P237" s="415"/>
      <c r="Q237" s="415"/>
      <c r="R237" s="415"/>
      <c r="S237" s="415"/>
      <c r="T237" s="415"/>
      <c r="U237" s="415"/>
      <c r="V237" s="415"/>
      <c r="W237" s="415"/>
      <c r="X237" s="415"/>
      <c r="Y237" s="415"/>
    </row>
    <row r="238" spans="1:25" ht="15" hidden="1" x14ac:dyDescent="0.25">
      <c r="B238" s="540" t="s">
        <v>505</v>
      </c>
      <c r="C238" s="541">
        <f t="shared" ref="C238:C240" si="111">SUM(D238:O238)</f>
        <v>0</v>
      </c>
      <c r="D238" s="524">
        <f>($H$198+$H$209)/12</f>
        <v>0</v>
      </c>
      <c r="E238" s="524">
        <f t="shared" ref="E238:O238" si="112">($H$198+$H$209)/12</f>
        <v>0</v>
      </c>
      <c r="F238" s="524">
        <f t="shared" si="112"/>
        <v>0</v>
      </c>
      <c r="G238" s="524">
        <f t="shared" si="112"/>
        <v>0</v>
      </c>
      <c r="H238" s="524">
        <f t="shared" si="112"/>
        <v>0</v>
      </c>
      <c r="I238" s="524">
        <f t="shared" si="112"/>
        <v>0</v>
      </c>
      <c r="J238" s="524">
        <f t="shared" si="112"/>
        <v>0</v>
      </c>
      <c r="K238" s="524">
        <f t="shared" si="112"/>
        <v>0</v>
      </c>
      <c r="L238" s="524">
        <f t="shared" si="112"/>
        <v>0</v>
      </c>
      <c r="M238" s="524">
        <f t="shared" si="112"/>
        <v>0</v>
      </c>
      <c r="N238" s="524">
        <f t="shared" si="112"/>
        <v>0</v>
      </c>
      <c r="O238" s="524">
        <f t="shared" si="112"/>
        <v>0</v>
      </c>
    </row>
    <row r="239" spans="1:25" ht="15" hidden="1" x14ac:dyDescent="0.25">
      <c r="B239" s="540" t="s">
        <v>137</v>
      </c>
      <c r="C239" s="541">
        <f t="shared" si="111"/>
        <v>0</v>
      </c>
      <c r="D239" s="524">
        <f>F145</f>
        <v>0</v>
      </c>
      <c r="E239" s="524">
        <f t="shared" ref="E239:O239" si="113">G145</f>
        <v>0</v>
      </c>
      <c r="F239" s="524">
        <f t="shared" si="113"/>
        <v>0</v>
      </c>
      <c r="G239" s="524">
        <f t="shared" si="113"/>
        <v>0</v>
      </c>
      <c r="H239" s="524">
        <f t="shared" si="113"/>
        <v>0</v>
      </c>
      <c r="I239" s="524">
        <f t="shared" si="113"/>
        <v>0</v>
      </c>
      <c r="J239" s="524">
        <f t="shared" si="113"/>
        <v>0</v>
      </c>
      <c r="K239" s="524">
        <f t="shared" si="113"/>
        <v>0</v>
      </c>
      <c r="L239" s="524">
        <f t="shared" si="113"/>
        <v>0</v>
      </c>
      <c r="M239" s="524">
        <f t="shared" si="113"/>
        <v>0</v>
      </c>
      <c r="N239" s="524">
        <f t="shared" si="113"/>
        <v>0</v>
      </c>
      <c r="O239" s="524">
        <f t="shared" si="113"/>
        <v>0</v>
      </c>
    </row>
    <row r="240" spans="1:25" ht="15" hidden="1" x14ac:dyDescent="0.25">
      <c r="B240" s="540" t="s">
        <v>508</v>
      </c>
      <c r="C240" s="541">
        <f t="shared" si="111"/>
        <v>0</v>
      </c>
      <c r="D240" s="524">
        <f>(SUM($H$215:$H$217)/12)</f>
        <v>0</v>
      </c>
      <c r="E240" s="524">
        <f t="shared" ref="E240:O240" si="114">(SUM($H$215:$H$217)/12)</f>
        <v>0</v>
      </c>
      <c r="F240" s="524">
        <f t="shared" si="114"/>
        <v>0</v>
      </c>
      <c r="G240" s="524">
        <f t="shared" si="114"/>
        <v>0</v>
      </c>
      <c r="H240" s="524">
        <f t="shared" si="114"/>
        <v>0</v>
      </c>
      <c r="I240" s="524">
        <f t="shared" si="114"/>
        <v>0</v>
      </c>
      <c r="J240" s="524">
        <f t="shared" si="114"/>
        <v>0</v>
      </c>
      <c r="K240" s="524">
        <f t="shared" si="114"/>
        <v>0</v>
      </c>
      <c r="L240" s="524">
        <f t="shared" si="114"/>
        <v>0</v>
      </c>
      <c r="M240" s="524">
        <f t="shared" si="114"/>
        <v>0</v>
      </c>
      <c r="N240" s="524">
        <f t="shared" si="114"/>
        <v>0</v>
      </c>
      <c r="O240" s="524">
        <f t="shared" si="114"/>
        <v>0</v>
      </c>
    </row>
    <row r="241" spans="1:25" s="249" customFormat="1" ht="15" hidden="1" x14ac:dyDescent="0.25">
      <c r="A241" s="453"/>
      <c r="B241" s="542" t="s">
        <v>509</v>
      </c>
      <c r="C241" s="541">
        <f>SUM(C238:C240)</f>
        <v>0</v>
      </c>
      <c r="D241" s="526">
        <f t="shared" ref="D241" si="115">SUM(D238:D240)</f>
        <v>0</v>
      </c>
      <c r="E241" s="526">
        <f t="shared" ref="E241" si="116">SUM(E238:E240)</f>
        <v>0</v>
      </c>
      <c r="F241" s="526">
        <f t="shared" ref="F241" si="117">SUM(F238:F240)</f>
        <v>0</v>
      </c>
      <c r="G241" s="526">
        <f t="shared" ref="G241" si="118">SUM(G238:G240)</f>
        <v>0</v>
      </c>
      <c r="H241" s="526">
        <f t="shared" ref="H241" si="119">SUM(H238:H240)</f>
        <v>0</v>
      </c>
      <c r="I241" s="526">
        <f t="shared" ref="I241" si="120">SUM(I238:I240)</f>
        <v>0</v>
      </c>
      <c r="J241" s="526">
        <f t="shared" ref="J241" si="121">SUM(J238:J240)</f>
        <v>0</v>
      </c>
      <c r="K241" s="526">
        <f t="shared" ref="K241" si="122">SUM(K238:K240)</f>
        <v>0</v>
      </c>
      <c r="L241" s="526">
        <f t="shared" ref="L241" si="123">SUM(L238:L240)</f>
        <v>0</v>
      </c>
      <c r="M241" s="526">
        <f t="shared" ref="M241" si="124">SUM(M238:M240)</f>
        <v>0</v>
      </c>
      <c r="N241" s="526">
        <f t="shared" ref="N241" si="125">SUM(N238:N240)</f>
        <v>0</v>
      </c>
      <c r="O241" s="526">
        <f t="shared" ref="O241" si="126">SUM(O238:O240)</f>
        <v>0</v>
      </c>
      <c r="P241" s="453"/>
      <c r="Q241" s="543"/>
      <c r="R241" s="543"/>
      <c r="S241" s="453"/>
      <c r="T241" s="453"/>
      <c r="U241" s="453"/>
      <c r="V241" s="453"/>
      <c r="W241" s="453"/>
      <c r="X241" s="453"/>
      <c r="Y241" s="453"/>
    </row>
    <row r="242" spans="1:25" hidden="1" x14ac:dyDescent="0.2"/>
    <row r="243" spans="1:25" hidden="1" x14ac:dyDescent="0.2"/>
    <row r="244" spans="1:25" hidden="1" x14ac:dyDescent="0.2"/>
  </sheetData>
  <customSheetViews>
    <customSheetView guid="{D635BEAF-4410-44C3-8109-399BEE34BBD8}" scale="70" fitToPage="1" hiddenRows="1" hiddenColumns="1">
      <selection activeCell="I57" sqref="I57"/>
      <rowBreaks count="2" manualBreakCount="2">
        <brk id="59" max="22" man="1"/>
        <brk id="213" max="22" man="1"/>
      </rowBreaks>
      <pageMargins left="0.25" right="0.25" top="0.75" bottom="0.75" header="0.3" footer="0.3"/>
      <pageSetup scale="34" fitToHeight="0" orientation="landscape" r:id="rId1"/>
      <headerFooter>
        <oddFooter>&amp;LApril 2014&amp;C&amp;A&amp;RPage &amp;P of &amp;N</oddFooter>
      </headerFooter>
    </customSheetView>
    <customSheetView guid="{2BD304A4-4089-4AB2-9F34-C79EE9203C6C}" scale="70" fitToPage="1" hiddenRows="1" hiddenColumns="1">
      <selection activeCell="I57" sqref="I57"/>
      <rowBreaks count="2" manualBreakCount="2">
        <brk id="59" max="22" man="1"/>
        <brk id="213" max="22" man="1"/>
      </rowBreaks>
      <pageMargins left="0.25" right="0.25" top="0.75" bottom="0.75" header="0.3" footer="0.3"/>
      <pageSetup scale="34" fitToHeight="0" orientation="landscape" r:id="rId2"/>
      <headerFooter>
        <oddFooter>&amp;LApril 2014&amp;C&amp;A&amp;RPage &amp;P of &amp;N</oddFooter>
      </headerFooter>
    </customSheetView>
  </customSheetViews>
  <mergeCells count="73">
    <mergeCell ref="C79:D79"/>
    <mergeCell ref="C123:D123"/>
    <mergeCell ref="N27:O27"/>
    <mergeCell ref="S27:T27"/>
    <mergeCell ref="H115:S115"/>
    <mergeCell ref="H88:S88"/>
    <mergeCell ref="L39:O39"/>
    <mergeCell ref="B27:H27"/>
    <mergeCell ref="C104:D104"/>
    <mergeCell ref="C105:D105"/>
    <mergeCell ref="C107:D107"/>
    <mergeCell ref="I27:J27"/>
    <mergeCell ref="C73:D73"/>
    <mergeCell ref="B50:C50"/>
    <mergeCell ref="C67:D67"/>
    <mergeCell ref="C103:D103"/>
    <mergeCell ref="C95:D95"/>
    <mergeCell ref="C96:D96"/>
    <mergeCell ref="C163:D163"/>
    <mergeCell ref="C126:D126"/>
    <mergeCell ref="C127:D127"/>
    <mergeCell ref="C128:D128"/>
    <mergeCell ref="C129:D129"/>
    <mergeCell ref="C130:D130"/>
    <mergeCell ref="C121:D121"/>
    <mergeCell ref="B8:E11"/>
    <mergeCell ref="C68:D68"/>
    <mergeCell ref="C69:D69"/>
    <mergeCell ref="C70:D70"/>
    <mergeCell ref="C119:D119"/>
    <mergeCell ref="C106:D106"/>
    <mergeCell ref="C97:D97"/>
    <mergeCell ref="C98:D98"/>
    <mergeCell ref="C99:D99"/>
    <mergeCell ref="C100:D100"/>
    <mergeCell ref="C101:D101"/>
    <mergeCell ref="C102:D102"/>
    <mergeCell ref="B12:E12"/>
    <mergeCell ref="C74:D74"/>
    <mergeCell ref="C75:D75"/>
    <mergeCell ref="C76:D76"/>
    <mergeCell ref="B183:G183"/>
    <mergeCell ref="C91:D91"/>
    <mergeCell ref="C120:D120"/>
    <mergeCell ref="C93:D93"/>
    <mergeCell ref="C94:D94"/>
    <mergeCell ref="C122:D122"/>
    <mergeCell ref="C118:D118"/>
    <mergeCell ref="E163:F163"/>
    <mergeCell ref="G163:H163"/>
    <mergeCell ref="C131:D131"/>
    <mergeCell ref="C132:D132"/>
    <mergeCell ref="C133:D133"/>
    <mergeCell ref="C134:D134"/>
    <mergeCell ref="C124:D124"/>
    <mergeCell ref="C125:D125"/>
    <mergeCell ref="B169:B173"/>
    <mergeCell ref="I18:M18"/>
    <mergeCell ref="N18:R18"/>
    <mergeCell ref="S18:W18"/>
    <mergeCell ref="C92:D92"/>
    <mergeCell ref="B26:H26"/>
    <mergeCell ref="D39:G39"/>
    <mergeCell ref="H39:K39"/>
    <mergeCell ref="C71:D71"/>
    <mergeCell ref="C72:D72"/>
    <mergeCell ref="C64:D64"/>
    <mergeCell ref="C65:D65"/>
    <mergeCell ref="H61:S61"/>
    <mergeCell ref="C80:D80"/>
    <mergeCell ref="C66:D66"/>
    <mergeCell ref="C78:D78"/>
    <mergeCell ref="C77:D77"/>
  </mergeCells>
  <dataValidations disablePrompts="1" count="1">
    <dataValidation type="list" allowBlank="1" showInputMessage="1" showErrorMessage="1" sqref="F65:F80 F119:F134 F92:F107" xr:uid="{00000000-0002-0000-0200-000000000000}">
      <formula1>$AI$6:$AI$7</formula1>
    </dataValidation>
  </dataValidations>
  <pageMargins left="0.25" right="0.25" top="0.75" bottom="0.75" header="0.3" footer="0.3"/>
  <pageSetup scale="34" fitToHeight="0" orientation="landscape" r:id="rId3"/>
  <headerFooter>
    <oddFooter>&amp;LApril 2014&amp;C&amp;A&amp;RPage &amp;P of &amp;N</oddFooter>
  </headerFooter>
  <rowBreaks count="2" manualBreakCount="2">
    <brk id="57" max="22" man="1"/>
    <brk id="21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BK219"/>
  <sheetViews>
    <sheetView zoomScale="50" zoomScaleNormal="50" zoomScaleSheetLayoutView="40" workbookViewId="0">
      <selection activeCell="A125" sqref="A125:XFD219"/>
    </sheetView>
  </sheetViews>
  <sheetFormatPr defaultRowHeight="12.75" x14ac:dyDescent="0.2"/>
  <cols>
    <col min="1" max="1" width="2.7109375" style="414" customWidth="1"/>
    <col min="2" max="2" width="49" style="414" customWidth="1"/>
    <col min="3" max="3" width="20.140625" style="414" customWidth="1"/>
    <col min="4" max="4" width="17" style="414" customWidth="1"/>
    <col min="5" max="5" width="16.85546875" style="414" customWidth="1"/>
    <col min="6" max="6" width="17" style="414" customWidth="1"/>
    <col min="7" max="7" width="14.7109375" style="414" customWidth="1"/>
    <col min="8" max="8" width="18.28515625" style="414" customWidth="1"/>
    <col min="9" max="9" width="14.140625" style="414" customWidth="1"/>
    <col min="10" max="10" width="15" style="414" customWidth="1"/>
    <col min="11" max="11" width="14.85546875" style="414" customWidth="1"/>
    <col min="12" max="12" width="17" style="414" customWidth="1"/>
    <col min="13" max="13" width="13" style="414" customWidth="1"/>
    <col min="14" max="14" width="14.7109375" style="414" customWidth="1"/>
    <col min="15" max="15" width="12.42578125" style="414" customWidth="1"/>
    <col min="16" max="16" width="14.28515625" style="414" customWidth="1"/>
    <col min="17" max="17" width="12.5703125" style="414" customWidth="1"/>
    <col min="18" max="18" width="16" style="414" customWidth="1"/>
    <col min="19" max="19" width="16.85546875" style="414" customWidth="1"/>
    <col min="20" max="20" width="20.42578125" style="414" customWidth="1"/>
    <col min="21" max="21" width="14.42578125" style="414" customWidth="1"/>
    <col min="22" max="22" width="16.42578125" style="414" customWidth="1"/>
    <col min="23" max="23" width="17.140625" style="414" customWidth="1"/>
    <col min="24" max="24" width="12.85546875" style="414" customWidth="1"/>
    <col min="25" max="25" width="14.28515625" style="414" customWidth="1"/>
    <col min="26" max="29" width="9.140625" style="414"/>
    <col min="30" max="57" width="9.140625" style="28"/>
    <col min="58" max="64" width="0" style="28" hidden="1" customWidth="1"/>
    <col min="65" max="16384" width="9.140625" style="28"/>
  </cols>
  <sheetData>
    <row r="1" spans="1:63" s="1386" customFormat="1" ht="26.25" x14ac:dyDescent="0.4">
      <c r="A1" s="1381" t="s">
        <v>36</v>
      </c>
      <c r="B1" s="1384"/>
      <c r="C1" s="1385"/>
      <c r="D1" s="1385"/>
      <c r="E1" s="1385"/>
      <c r="F1" s="1385"/>
      <c r="G1" s="1385"/>
      <c r="H1" s="1385"/>
      <c r="I1" s="1385"/>
      <c r="J1" s="1384"/>
      <c r="K1" s="1384"/>
      <c r="L1" s="1385"/>
      <c r="M1" s="1385"/>
      <c r="N1" s="1385"/>
      <c r="O1" s="1385"/>
      <c r="P1" s="1385"/>
      <c r="Q1" s="1385"/>
      <c r="R1" s="1385"/>
      <c r="S1" s="1385"/>
      <c r="T1" s="1385"/>
      <c r="U1" s="1385"/>
      <c r="V1" s="1385"/>
      <c r="W1" s="1385"/>
      <c r="X1" s="1385"/>
      <c r="Y1" s="1385"/>
      <c r="Z1" s="1385"/>
      <c r="AA1" s="1385"/>
      <c r="AB1" s="1385"/>
      <c r="AC1" s="1385"/>
    </row>
    <row r="2" spans="1:63" s="1499" customFormat="1" ht="23.25" x14ac:dyDescent="0.35">
      <c r="A2" s="1387" t="s">
        <v>284</v>
      </c>
      <c r="B2" s="1449"/>
      <c r="C2" s="1450"/>
      <c r="D2" s="1450"/>
      <c r="E2" s="1450"/>
      <c r="F2" s="1450"/>
      <c r="G2" s="1450"/>
      <c r="H2" s="1450"/>
      <c r="I2" s="1450"/>
      <c r="J2" s="1449"/>
      <c r="K2" s="1449"/>
      <c r="L2" s="1450"/>
      <c r="M2" s="1450"/>
      <c r="N2" s="1450"/>
      <c r="O2" s="1450"/>
      <c r="P2" s="1450"/>
      <c r="Q2" s="1450"/>
      <c r="R2" s="1450"/>
      <c r="S2" s="1450"/>
      <c r="T2" s="1450"/>
      <c r="U2" s="1450"/>
      <c r="V2" s="1450"/>
      <c r="W2" s="1450"/>
      <c r="X2" s="1450"/>
      <c r="Y2" s="1450"/>
      <c r="Z2" s="1450"/>
      <c r="AA2" s="1450"/>
      <c r="AB2" s="1450"/>
      <c r="AC2" s="1450"/>
    </row>
    <row r="3" spans="1:63" s="29" customFormat="1" ht="15" x14ac:dyDescent="0.25">
      <c r="A3" s="417"/>
      <c r="B3" s="398"/>
      <c r="C3" s="417"/>
      <c r="D3" s="417"/>
      <c r="E3" s="417"/>
      <c r="F3" s="417"/>
      <c r="G3" s="417"/>
      <c r="H3" s="417"/>
      <c r="I3" s="417"/>
      <c r="J3" s="398"/>
      <c r="K3" s="398"/>
      <c r="L3" s="417"/>
      <c r="M3" s="417"/>
      <c r="N3" s="417"/>
      <c r="O3" s="417"/>
      <c r="P3" s="417"/>
      <c r="Q3" s="417"/>
      <c r="R3" s="417"/>
      <c r="S3" s="417"/>
      <c r="T3" s="417"/>
      <c r="U3" s="417"/>
      <c r="V3" s="417"/>
      <c r="W3" s="417"/>
      <c r="X3" s="417"/>
      <c r="Y3" s="417"/>
      <c r="Z3" s="417"/>
      <c r="AA3" s="417"/>
      <c r="AB3" s="417"/>
      <c r="AC3" s="417"/>
    </row>
    <row r="4" spans="1:63" s="41" customFormat="1" ht="15" x14ac:dyDescent="0.25">
      <c r="A4" s="417"/>
      <c r="B4" s="1453" t="s">
        <v>38</v>
      </c>
      <c r="C4" s="417"/>
      <c r="D4" s="417"/>
      <c r="E4" s="417"/>
      <c r="F4" s="418"/>
      <c r="G4" s="419" t="s">
        <v>37</v>
      </c>
      <c r="H4" s="398"/>
      <c r="I4" s="417"/>
      <c r="J4" s="398"/>
      <c r="K4" s="417"/>
      <c r="L4" s="417"/>
      <c r="M4" s="417"/>
      <c r="N4" s="417"/>
      <c r="O4" s="417"/>
      <c r="P4" s="417"/>
      <c r="Q4" s="417"/>
      <c r="R4" s="417"/>
      <c r="S4" s="417"/>
      <c r="T4" s="417"/>
      <c r="U4" s="417"/>
      <c r="V4" s="417"/>
      <c r="W4" s="417"/>
      <c r="X4" s="417"/>
      <c r="Y4" s="417"/>
      <c r="Z4" s="417"/>
      <c r="AA4" s="417"/>
      <c r="AB4" s="417"/>
      <c r="AC4" s="417"/>
    </row>
    <row r="5" spans="1:63" s="41" customFormat="1" ht="15" x14ac:dyDescent="0.25">
      <c r="A5" s="417"/>
      <c r="B5" s="1454" t="str">
        <f>'1. Building Information'!$C$14</f>
        <v>Project Name</v>
      </c>
      <c r="C5" s="417"/>
      <c r="D5" s="417"/>
      <c r="E5" s="417"/>
      <c r="F5" s="402"/>
      <c r="G5" s="421" t="s">
        <v>171</v>
      </c>
      <c r="H5" s="546"/>
      <c r="I5" s="696"/>
      <c r="J5" s="398"/>
      <c r="K5" s="417"/>
      <c r="L5" s="417"/>
      <c r="M5" s="417"/>
      <c r="N5" s="417"/>
      <c r="O5" s="417"/>
      <c r="P5" s="417"/>
      <c r="Q5" s="417"/>
      <c r="R5" s="417"/>
      <c r="S5" s="417"/>
      <c r="T5" s="417"/>
      <c r="U5" s="417"/>
      <c r="V5" s="417"/>
      <c r="W5" s="417"/>
      <c r="X5" s="417"/>
      <c r="Y5" s="417"/>
      <c r="Z5" s="417"/>
      <c r="AA5" s="417"/>
      <c r="AB5" s="417"/>
      <c r="AC5" s="417"/>
      <c r="BG5" s="159" t="s">
        <v>455</v>
      </c>
      <c r="BH5" s="159"/>
      <c r="BJ5" s="159" t="s">
        <v>718</v>
      </c>
      <c r="BK5" s="159"/>
    </row>
    <row r="6" spans="1:63" s="41" customFormat="1" ht="15" x14ac:dyDescent="0.25">
      <c r="A6" s="417"/>
      <c r="B6" s="548"/>
      <c r="C6" s="417"/>
      <c r="D6" s="417"/>
      <c r="E6" s="417"/>
      <c r="F6" s="413"/>
      <c r="G6" s="549" t="s">
        <v>91</v>
      </c>
      <c r="H6" s="550"/>
      <c r="I6" s="551"/>
      <c r="J6" s="398"/>
      <c r="K6" s="417"/>
      <c r="L6" s="417"/>
      <c r="M6" s="417"/>
      <c r="N6" s="417"/>
      <c r="O6" s="417"/>
      <c r="P6" s="417"/>
      <c r="Q6" s="417"/>
      <c r="R6" s="417"/>
      <c r="S6" s="417"/>
      <c r="T6" s="417"/>
      <c r="U6" s="417"/>
      <c r="V6" s="417"/>
      <c r="W6" s="417"/>
      <c r="X6" s="417"/>
      <c r="Y6" s="417"/>
      <c r="Z6" s="417"/>
      <c r="AA6" s="417"/>
      <c r="AB6" s="417"/>
      <c r="AC6" s="417"/>
      <c r="BG6" s="156" t="s">
        <v>95</v>
      </c>
      <c r="BH6" s="157"/>
      <c r="BJ6" s="156" t="s">
        <v>458</v>
      </c>
      <c r="BK6" s="157"/>
    </row>
    <row r="7" spans="1:63" s="32" customFormat="1" ht="15" x14ac:dyDescent="0.25">
      <c r="A7" s="426"/>
      <c r="B7" s="418" t="s">
        <v>55</v>
      </c>
      <c r="C7" s="402"/>
      <c r="D7" s="402"/>
      <c r="E7" s="402"/>
      <c r="F7" s="413"/>
      <c r="G7" s="549" t="s">
        <v>88</v>
      </c>
      <c r="H7" s="550"/>
      <c r="I7" s="1288"/>
      <c r="J7" s="429"/>
      <c r="K7" s="426"/>
      <c r="L7" s="426"/>
      <c r="M7" s="417"/>
      <c r="N7" s="426"/>
      <c r="O7" s="426"/>
      <c r="P7" s="426"/>
      <c r="Q7" s="426"/>
      <c r="R7" s="426"/>
      <c r="S7" s="426"/>
      <c r="T7" s="426"/>
      <c r="U7" s="426"/>
      <c r="V7" s="426"/>
      <c r="W7" s="426"/>
      <c r="X7" s="426"/>
      <c r="Y7" s="426"/>
      <c r="Z7" s="426"/>
      <c r="AA7" s="426"/>
      <c r="AB7" s="426"/>
      <c r="AC7" s="426"/>
      <c r="BG7" s="156" t="s">
        <v>106</v>
      </c>
      <c r="BH7" s="157"/>
      <c r="BJ7" s="156" t="s">
        <v>460</v>
      </c>
      <c r="BK7" s="157"/>
    </row>
    <row r="8" spans="1:63" s="29" customFormat="1" ht="15" customHeight="1" x14ac:dyDescent="0.25">
      <c r="A8" s="417"/>
      <c r="B8" s="2067" t="s">
        <v>785</v>
      </c>
      <c r="C8" s="2067"/>
      <c r="D8" s="2067"/>
      <c r="E8" s="2067"/>
      <c r="F8" s="413"/>
      <c r="G8" s="549" t="s">
        <v>89</v>
      </c>
      <c r="H8" s="550"/>
      <c r="I8" s="553"/>
      <c r="J8" s="398"/>
      <c r="K8" s="417"/>
      <c r="L8" s="417"/>
      <c r="M8" s="426"/>
      <c r="N8" s="417"/>
      <c r="O8" s="417"/>
      <c r="P8" s="417"/>
      <c r="Q8" s="417"/>
      <c r="R8" s="417"/>
      <c r="S8" s="417"/>
      <c r="T8" s="417"/>
      <c r="U8" s="417"/>
      <c r="V8" s="417"/>
      <c r="W8" s="417"/>
      <c r="X8" s="417"/>
      <c r="Y8" s="417"/>
      <c r="Z8" s="417"/>
      <c r="AA8" s="417"/>
      <c r="AB8" s="417"/>
      <c r="AC8" s="417"/>
      <c r="BG8" s="156" t="s">
        <v>131</v>
      </c>
      <c r="BH8" s="158"/>
      <c r="BJ8" s="156" t="s">
        <v>459</v>
      </c>
      <c r="BK8" s="158"/>
    </row>
    <row r="9" spans="1:63" s="29" customFormat="1" ht="15" x14ac:dyDescent="0.25">
      <c r="A9" s="417"/>
      <c r="B9" s="2067"/>
      <c r="C9" s="2067"/>
      <c r="D9" s="2067"/>
      <c r="E9" s="2067"/>
      <c r="F9" s="417"/>
      <c r="G9" s="417"/>
      <c r="H9" s="417"/>
      <c r="I9" s="417"/>
      <c r="J9" s="417"/>
      <c r="K9" s="417"/>
      <c r="L9" s="417"/>
      <c r="M9" s="417"/>
      <c r="N9" s="417"/>
      <c r="O9" s="417"/>
      <c r="P9" s="417"/>
      <c r="Q9" s="417"/>
      <c r="R9" s="417"/>
      <c r="S9" s="417"/>
      <c r="T9" s="417"/>
      <c r="U9" s="417"/>
      <c r="V9" s="417"/>
      <c r="W9" s="417"/>
      <c r="X9" s="417"/>
      <c r="Y9" s="417"/>
      <c r="Z9" s="417"/>
      <c r="AA9" s="417"/>
      <c r="AB9" s="417"/>
      <c r="AC9" s="417"/>
      <c r="BG9" s="31"/>
    </row>
    <row r="10" spans="1:63" s="29" customFormat="1" ht="15" x14ac:dyDescent="0.25">
      <c r="A10" s="417"/>
      <c r="B10" s="2067"/>
      <c r="C10" s="2067"/>
      <c r="D10" s="2067"/>
      <c r="E10" s="206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BG10" s="31"/>
    </row>
    <row r="11" spans="1:63" s="153" customFormat="1" ht="48.75" customHeight="1" x14ac:dyDescent="0.25">
      <c r="A11" s="417"/>
      <c r="B11" s="1997" t="s">
        <v>789</v>
      </c>
      <c r="C11" s="1997"/>
      <c r="D11" s="1997"/>
      <c r="E11" s="1997"/>
      <c r="F11" s="417"/>
      <c r="G11" s="417"/>
      <c r="H11" s="417"/>
      <c r="I11" s="417"/>
      <c r="J11" s="417"/>
      <c r="K11" s="402"/>
      <c r="L11" s="417"/>
      <c r="M11" s="417"/>
      <c r="N11" s="417"/>
      <c r="O11" s="417"/>
      <c r="P11" s="417"/>
      <c r="Q11" s="417"/>
      <c r="R11" s="417"/>
      <c r="S11" s="417"/>
      <c r="T11" s="417"/>
      <c r="U11" s="417"/>
      <c r="V11" s="417"/>
      <c r="W11" s="417"/>
      <c r="X11" s="417"/>
      <c r="Y11" s="417"/>
      <c r="Z11" s="417"/>
      <c r="AA11" s="417"/>
      <c r="AB11" s="417"/>
      <c r="AC11" s="417"/>
    </row>
    <row r="12" spans="1:63" s="29" customFormat="1" ht="15" x14ac:dyDescent="0.25">
      <c r="A12" s="417"/>
      <c r="B12" s="397"/>
      <c r="C12" s="402"/>
      <c r="D12" s="402"/>
      <c r="E12" s="402"/>
      <c r="F12" s="402"/>
      <c r="G12" s="402"/>
      <c r="H12" s="402"/>
      <c r="I12" s="402"/>
      <c r="J12" s="398"/>
      <c r="K12" s="398"/>
      <c r="L12" s="417"/>
      <c r="M12" s="417"/>
      <c r="N12" s="417"/>
      <c r="O12" s="417"/>
      <c r="P12" s="417"/>
      <c r="Q12" s="417"/>
      <c r="R12" s="417"/>
      <c r="S12" s="417"/>
      <c r="T12" s="417"/>
      <c r="U12" s="417"/>
      <c r="V12" s="417"/>
      <c r="W12" s="417"/>
      <c r="X12" s="417"/>
      <c r="Y12" s="417"/>
      <c r="Z12" s="417"/>
      <c r="AA12" s="417"/>
      <c r="AB12" s="417"/>
      <c r="AC12" s="417"/>
    </row>
    <row r="13" spans="1:63" s="1500" customFormat="1" ht="18.75" x14ac:dyDescent="0.3">
      <c r="A13" s="1473"/>
      <c r="B13" s="1456" t="s">
        <v>550</v>
      </c>
      <c r="C13" s="1476"/>
      <c r="D13" s="1476"/>
      <c r="E13" s="1476"/>
      <c r="F13" s="1476"/>
      <c r="G13" s="1476"/>
      <c r="H13" s="1476"/>
      <c r="I13" s="1473"/>
      <c r="J13" s="1473"/>
      <c r="K13" s="1473"/>
      <c r="L13" s="1473"/>
      <c r="M13" s="1473"/>
      <c r="N13" s="1473"/>
      <c r="O13" s="1473"/>
      <c r="P13" s="1473"/>
      <c r="Q13" s="1473"/>
      <c r="R13" s="1473"/>
      <c r="S13" s="1473"/>
      <c r="T13" s="1473"/>
      <c r="U13" s="1473"/>
      <c r="V13" s="1473"/>
      <c r="W13" s="1473"/>
      <c r="X13" s="1473"/>
      <c r="Y13" s="1473"/>
      <c r="Z13" s="1473"/>
      <c r="AA13" s="1473"/>
      <c r="AB13" s="1473"/>
      <c r="AC13" s="1473"/>
    </row>
    <row r="14" spans="1:63" s="153" customFormat="1" ht="15.75" thickBot="1" x14ac:dyDescent="0.3">
      <c r="A14" s="417"/>
      <c r="B14" s="397"/>
      <c r="C14" s="402"/>
      <c r="D14" s="402"/>
      <c r="E14" s="402"/>
      <c r="F14" s="402"/>
      <c r="G14" s="402"/>
      <c r="H14" s="402"/>
      <c r="I14" s="402"/>
      <c r="J14" s="398"/>
      <c r="K14" s="398"/>
      <c r="L14" s="417"/>
      <c r="M14" s="417"/>
      <c r="N14" s="417"/>
      <c r="O14" s="417"/>
      <c r="P14" s="417"/>
      <c r="Q14" s="417"/>
      <c r="R14" s="417"/>
      <c r="S14" s="417"/>
      <c r="T14" s="417"/>
      <c r="U14" s="417"/>
      <c r="V14" s="417"/>
      <c r="W14" s="417"/>
      <c r="X14" s="417"/>
      <c r="Y14" s="417"/>
      <c r="Z14" s="417"/>
      <c r="AA14" s="417"/>
      <c r="AB14" s="417"/>
      <c r="AC14" s="417"/>
    </row>
    <row r="15" spans="1:63" s="29" customFormat="1" ht="21.75" customHeight="1" thickBot="1" x14ac:dyDescent="0.3">
      <c r="A15" s="417"/>
      <c r="B15" s="417"/>
      <c r="C15" s="1501" t="s">
        <v>529</v>
      </c>
      <c r="D15" s="1502"/>
      <c r="E15" s="1502"/>
      <c r="F15" s="1502"/>
      <c r="G15" s="1503"/>
      <c r="H15" s="1504"/>
      <c r="I15" s="1504"/>
      <c r="J15" s="1504"/>
      <c r="K15" s="1504"/>
      <c r="L15" s="1504"/>
      <c r="M15" s="1505"/>
      <c r="N15" s="417"/>
      <c r="O15" s="1514" t="s">
        <v>530</v>
      </c>
      <c r="P15" s="1504"/>
      <c r="Q15" s="1504"/>
      <c r="R15" s="1504"/>
      <c r="S15" s="1504"/>
      <c r="T15" s="1502"/>
      <c r="U15" s="1502"/>
      <c r="V15" s="1502"/>
      <c r="W15" s="1503"/>
      <c r="X15" s="1504"/>
      <c r="Y15" s="1505"/>
      <c r="Z15" s="417"/>
      <c r="AA15" s="417"/>
      <c r="AB15" s="417"/>
      <c r="AC15" s="417"/>
    </row>
    <row r="16" spans="1:63" s="30" customFormat="1" ht="60.75" thickBot="1" x14ac:dyDescent="0.25">
      <c r="A16" s="554"/>
      <c r="B16" s="555"/>
      <c r="C16" s="1506" t="s">
        <v>698</v>
      </c>
      <c r="D16" s="1507" t="s">
        <v>699</v>
      </c>
      <c r="E16" s="1507" t="s">
        <v>700</v>
      </c>
      <c r="F16" s="1507" t="s">
        <v>270</v>
      </c>
      <c r="G16" s="1507" t="s">
        <v>408</v>
      </c>
      <c r="H16" s="1507" t="s">
        <v>473</v>
      </c>
      <c r="I16" s="1507" t="s">
        <v>701</v>
      </c>
      <c r="J16" s="1507" t="s">
        <v>702</v>
      </c>
      <c r="K16" s="1508" t="s">
        <v>703</v>
      </c>
      <c r="L16" s="1506" t="s">
        <v>697</v>
      </c>
      <c r="M16" s="1508" t="s">
        <v>75</v>
      </c>
      <c r="N16" s="554"/>
      <c r="O16" s="1506" t="s">
        <v>698</v>
      </c>
      <c r="P16" s="1507" t="s">
        <v>699</v>
      </c>
      <c r="Q16" s="1507" t="s">
        <v>700</v>
      </c>
      <c r="R16" s="1507" t="s">
        <v>474</v>
      </c>
      <c r="S16" s="1507" t="s">
        <v>409</v>
      </c>
      <c r="T16" s="1508" t="s">
        <v>475</v>
      </c>
      <c r="U16" s="1507" t="s">
        <v>701</v>
      </c>
      <c r="V16" s="1507" t="s">
        <v>702</v>
      </c>
      <c r="W16" s="1508" t="s">
        <v>703</v>
      </c>
      <c r="X16" s="1506" t="s">
        <v>553</v>
      </c>
      <c r="Y16" s="1508" t="s">
        <v>554</v>
      </c>
      <c r="Z16" s="554"/>
      <c r="AA16" s="453" t="s">
        <v>157</v>
      </c>
      <c r="AB16" s="554"/>
      <c r="AC16" s="554"/>
    </row>
    <row r="17" spans="1:29" s="29" customFormat="1" ht="17.25" customHeight="1" x14ac:dyDescent="0.25">
      <c r="A17" s="417"/>
      <c r="B17" s="1509" t="s">
        <v>56</v>
      </c>
      <c r="C17" s="1510"/>
      <c r="D17" s="1408"/>
      <c r="E17" s="1408"/>
      <c r="F17" s="1408"/>
      <c r="G17" s="1408"/>
      <c r="H17" s="1408"/>
      <c r="I17" s="1408"/>
      <c r="J17" s="1408"/>
      <c r="K17" s="1412"/>
      <c r="L17" s="1510"/>
      <c r="M17" s="1412"/>
      <c r="N17" s="417"/>
      <c r="O17" s="1511"/>
      <c r="P17" s="1512"/>
      <c r="Q17" s="1512"/>
      <c r="R17" s="1512"/>
      <c r="S17" s="1512"/>
      <c r="T17" s="1513"/>
      <c r="U17" s="1512"/>
      <c r="V17" s="1512"/>
      <c r="W17" s="1513"/>
      <c r="X17" s="1511"/>
      <c r="Y17" s="1513"/>
      <c r="Z17" s="417"/>
      <c r="AA17" s="414" t="s">
        <v>164</v>
      </c>
      <c r="AB17" s="417"/>
      <c r="AC17" s="417"/>
    </row>
    <row r="18" spans="1:29" s="29" customFormat="1" ht="15" x14ac:dyDescent="0.25">
      <c r="A18" s="417"/>
      <c r="B18" s="1283" t="s">
        <v>76</v>
      </c>
      <c r="C18" s="556">
        <f>'2. Indoor Water Demand'!$L$20</f>
        <v>0</v>
      </c>
      <c r="D18" s="557">
        <f>'2. Indoor Water Demand'!$Q$20</f>
        <v>0</v>
      </c>
      <c r="E18" s="557">
        <f>'2. Indoor Water Demand'!$V$20</f>
        <v>0</v>
      </c>
      <c r="F18" s="557">
        <f>'2. Indoor Water Demand'!$L$20+'2. Indoor Water Demand'!$Q$20+'2. Indoor Water Demand'!$V$20</f>
        <v>0</v>
      </c>
      <c r="G18" s="1227">
        <v>0.9</v>
      </c>
      <c r="H18" s="442">
        <f>G18*F18</f>
        <v>0</v>
      </c>
      <c r="I18" s="442">
        <f>C18*$G18</f>
        <v>0</v>
      </c>
      <c r="J18" s="442">
        <f t="shared" ref="J18:K18" si="0">D18*$G18</f>
        <v>0</v>
      </c>
      <c r="K18" s="558">
        <f t="shared" si="0"/>
        <v>0</v>
      </c>
      <c r="L18" s="556">
        <f>'2. Indoor Water Demand'!K20+'2. Indoor Water Demand'!P20+'2. Indoor Water Demand'!U20</f>
        <v>0</v>
      </c>
      <c r="M18" s="558">
        <f>L18*G18</f>
        <v>0</v>
      </c>
      <c r="N18" s="417"/>
      <c r="O18" s="556">
        <f>'2. Indoor Water Demand'!$L$20</f>
        <v>0</v>
      </c>
      <c r="P18" s="559">
        <f>'2. Indoor Water Demand'!$Q$20</f>
        <v>0</v>
      </c>
      <c r="Q18" s="557">
        <f>'2. Indoor Water Demand'!$V$20</f>
        <v>0</v>
      </c>
      <c r="R18" s="557">
        <f>'2. Indoor Water Demand'!$L$20+'2. Indoor Water Demand'!$Q$20+'2. Indoor Water Demand'!$V$20</f>
        <v>0</v>
      </c>
      <c r="S18" s="1227">
        <v>0.9</v>
      </c>
      <c r="T18" s="558">
        <f>R18*S18</f>
        <v>0</v>
      </c>
      <c r="U18" s="442">
        <f>O18*$S18</f>
        <v>0</v>
      </c>
      <c r="V18" s="442">
        <f t="shared" ref="V18:W18" si="1">P18*$S18</f>
        <v>0</v>
      </c>
      <c r="W18" s="442">
        <f t="shared" si="1"/>
        <v>0</v>
      </c>
      <c r="X18" s="556">
        <f>'2. Indoor Water Demand'!K20+'2. Indoor Water Demand'!P20+'2. Indoor Water Demand'!U20</f>
        <v>0</v>
      </c>
      <c r="Y18" s="558">
        <f t="shared" ref="Y18:Y24" si="2">X18*S18</f>
        <v>0</v>
      </c>
      <c r="Z18" s="417"/>
      <c r="AA18" s="414" t="s">
        <v>763</v>
      </c>
      <c r="AB18" s="417"/>
      <c r="AC18" s="417"/>
    </row>
    <row r="19" spans="1:29" s="29" customFormat="1" ht="15" x14ac:dyDescent="0.25">
      <c r="A19" s="417"/>
      <c r="B19" s="1283" t="s">
        <v>83</v>
      </c>
      <c r="C19" s="556">
        <f>'2. Indoor Water Demand'!$L$21</f>
        <v>0</v>
      </c>
      <c r="D19" s="557">
        <f>'2. Indoor Water Demand'!Q21</f>
        <v>0</v>
      </c>
      <c r="E19" s="557">
        <f>'2. Indoor Water Demand'!$V$21</f>
        <v>0</v>
      </c>
      <c r="F19" s="557">
        <f>'2. Indoor Water Demand'!$L$21+'2. Indoor Water Demand'!$Q$21+'2. Indoor Water Demand'!$V$21</f>
        <v>0</v>
      </c>
      <c r="G19" s="1227">
        <v>0.9</v>
      </c>
      <c r="H19" s="442">
        <f>G19*F19</f>
        <v>0</v>
      </c>
      <c r="I19" s="442">
        <f t="shared" ref="I19:I20" si="3">C19*$G19</f>
        <v>0</v>
      </c>
      <c r="J19" s="442">
        <f t="shared" ref="J19:J20" si="4">D19*$G19</f>
        <v>0</v>
      </c>
      <c r="K19" s="558">
        <f t="shared" ref="K19:K20" si="5">E19*$G19</f>
        <v>0</v>
      </c>
      <c r="L19" s="556">
        <f>'2. Indoor Water Demand'!K21+'2. Indoor Water Demand'!P21+'2. Indoor Water Demand'!U21</f>
        <v>0</v>
      </c>
      <c r="M19" s="558">
        <f>L19*G19</f>
        <v>0</v>
      </c>
      <c r="N19" s="417"/>
      <c r="O19" s="556">
        <f>'2. Indoor Water Demand'!$L$21</f>
        <v>0</v>
      </c>
      <c r="P19" s="559">
        <f>'2. Indoor Water Demand'!$Q$21</f>
        <v>0</v>
      </c>
      <c r="Q19" s="557">
        <f>'2. Indoor Water Demand'!$V$21</f>
        <v>0</v>
      </c>
      <c r="R19" s="557">
        <f>'2. Indoor Water Demand'!$L$21+'2. Indoor Water Demand'!$Q$21+'2. Indoor Water Demand'!$V$21</f>
        <v>0</v>
      </c>
      <c r="S19" s="1227">
        <v>0.9</v>
      </c>
      <c r="T19" s="558">
        <f>R19*S19</f>
        <v>0</v>
      </c>
      <c r="U19" s="442">
        <f t="shared" ref="U19:U24" si="6">O19*$S19</f>
        <v>0</v>
      </c>
      <c r="V19" s="442">
        <f t="shared" ref="V19:V24" si="7">P19*$S19</f>
        <v>0</v>
      </c>
      <c r="W19" s="442">
        <f t="shared" ref="W19:W24" si="8">Q19*$S19</f>
        <v>0</v>
      </c>
      <c r="X19" s="556">
        <f>'2. Indoor Water Demand'!K21+'2. Indoor Water Demand'!P21+'2. Indoor Water Demand'!U21</f>
        <v>0</v>
      </c>
      <c r="Y19" s="558">
        <f t="shared" si="2"/>
        <v>0</v>
      </c>
      <c r="Z19" s="417"/>
      <c r="AA19" s="417"/>
      <c r="AB19" s="417"/>
      <c r="AC19" s="417"/>
    </row>
    <row r="20" spans="1:29" s="41" customFormat="1" ht="15" x14ac:dyDescent="0.25">
      <c r="A20" s="417"/>
      <c r="B20" s="1283" t="s">
        <v>124</v>
      </c>
      <c r="C20" s="556">
        <f>'2. Indoor Water Demand'!$C$173</f>
        <v>0</v>
      </c>
      <c r="D20" s="557">
        <f>'2. Indoor Water Demand'!$E$173</f>
        <v>0</v>
      </c>
      <c r="E20" s="557">
        <f>'2. Indoor Water Demand'!$G$173</f>
        <v>0</v>
      </c>
      <c r="F20" s="557">
        <f>'2. Indoor Water Demand'!$C$173+'2. Indoor Water Demand'!$E$173+'2. Indoor Water Demand'!$G$173</f>
        <v>0</v>
      </c>
      <c r="G20" s="1227">
        <v>0.9</v>
      </c>
      <c r="H20" s="442">
        <f>G20*F20</f>
        <v>0</v>
      </c>
      <c r="I20" s="442">
        <f t="shared" si="3"/>
        <v>0</v>
      </c>
      <c r="J20" s="442">
        <f t="shared" si="4"/>
        <v>0</v>
      </c>
      <c r="K20" s="558">
        <f t="shared" si="5"/>
        <v>0</v>
      </c>
      <c r="L20" s="556">
        <f>'2. Indoor Water Demand'!C171+'2. Indoor Water Demand'!E171+'2. Indoor Water Demand'!G171</f>
        <v>0</v>
      </c>
      <c r="M20" s="558">
        <f>L20*G20</f>
        <v>0</v>
      </c>
      <c r="N20" s="417"/>
      <c r="O20" s="556">
        <f>'2. Indoor Water Demand'!$C$173</f>
        <v>0</v>
      </c>
      <c r="P20" s="559">
        <f>'2. Indoor Water Demand'!$E$173</f>
        <v>0</v>
      </c>
      <c r="Q20" s="557">
        <f>'2. Indoor Water Demand'!$G$173</f>
        <v>0</v>
      </c>
      <c r="R20" s="557">
        <f>'2. Indoor Water Demand'!$C$173+'2. Indoor Water Demand'!$E$173+'2. Indoor Water Demand'!$G$173</f>
        <v>0</v>
      </c>
      <c r="S20" s="1227">
        <v>0.9</v>
      </c>
      <c r="T20" s="558">
        <f>R20*S20</f>
        <v>0</v>
      </c>
      <c r="U20" s="442">
        <f t="shared" si="6"/>
        <v>0</v>
      </c>
      <c r="V20" s="442">
        <f t="shared" si="7"/>
        <v>0</v>
      </c>
      <c r="W20" s="442">
        <f t="shared" si="8"/>
        <v>0</v>
      </c>
      <c r="X20" s="556">
        <f>'2. Indoor Water Demand'!C171+'2. Indoor Water Demand'!E171+'2. Indoor Water Demand'!G171</f>
        <v>0</v>
      </c>
      <c r="Y20" s="558">
        <f t="shared" si="2"/>
        <v>0</v>
      </c>
      <c r="Z20" s="417"/>
      <c r="AA20" s="417"/>
      <c r="AB20" s="417"/>
      <c r="AC20" s="417"/>
    </row>
    <row r="21" spans="1:29" s="29" customFormat="1" ht="15" x14ac:dyDescent="0.25">
      <c r="A21" s="417"/>
      <c r="B21" s="1283" t="s">
        <v>152</v>
      </c>
      <c r="C21" s="556" t="s">
        <v>62</v>
      </c>
      <c r="D21" s="557" t="s">
        <v>62</v>
      </c>
      <c r="E21" s="557" t="s">
        <v>62</v>
      </c>
      <c r="F21" s="557" t="s">
        <v>62</v>
      </c>
      <c r="G21" s="1228" t="s">
        <v>62</v>
      </c>
      <c r="H21" s="442" t="s">
        <v>62</v>
      </c>
      <c r="I21" s="442" t="s">
        <v>62</v>
      </c>
      <c r="J21" s="442" t="s">
        <v>62</v>
      </c>
      <c r="K21" s="558" t="s">
        <v>62</v>
      </c>
      <c r="L21" s="556" t="s">
        <v>62</v>
      </c>
      <c r="M21" s="558" t="s">
        <v>62</v>
      </c>
      <c r="N21" s="417"/>
      <c r="O21" s="556">
        <f>'2. Indoor Water Demand'!$L$22</f>
        <v>0</v>
      </c>
      <c r="P21" s="559">
        <f>'2. Indoor Water Demand'!$Q$22</f>
        <v>0</v>
      </c>
      <c r="Q21" s="557">
        <f>'2. Indoor Water Demand'!$V$22</f>
        <v>0</v>
      </c>
      <c r="R21" s="557">
        <f>'2. Indoor Water Demand'!$L$22+'2. Indoor Water Demand'!$Q$22+'2. Indoor Water Demand'!$V$22</f>
        <v>0</v>
      </c>
      <c r="S21" s="1227">
        <v>0.9</v>
      </c>
      <c r="T21" s="558">
        <f>S21*R21</f>
        <v>0</v>
      </c>
      <c r="U21" s="442">
        <f t="shared" si="6"/>
        <v>0</v>
      </c>
      <c r="V21" s="442">
        <f t="shared" si="7"/>
        <v>0</v>
      </c>
      <c r="W21" s="442">
        <f t="shared" si="8"/>
        <v>0</v>
      </c>
      <c r="X21" s="556">
        <f>'2. Indoor Water Demand'!K22+'2. Indoor Water Demand'!P22+'2. Indoor Water Demand'!U22</f>
        <v>0</v>
      </c>
      <c r="Y21" s="558">
        <f t="shared" si="2"/>
        <v>0</v>
      </c>
      <c r="Z21" s="417"/>
      <c r="AA21" s="417"/>
      <c r="AB21" s="417"/>
      <c r="AC21" s="417"/>
    </row>
    <row r="22" spans="1:29" s="29" customFormat="1" ht="15" x14ac:dyDescent="0.25">
      <c r="A22" s="417"/>
      <c r="B22" s="1283" t="s">
        <v>79</v>
      </c>
      <c r="C22" s="556" t="s">
        <v>62</v>
      </c>
      <c r="D22" s="557" t="s">
        <v>62</v>
      </c>
      <c r="E22" s="557" t="s">
        <v>62</v>
      </c>
      <c r="F22" s="557" t="s">
        <v>62</v>
      </c>
      <c r="G22" s="1228" t="s">
        <v>62</v>
      </c>
      <c r="H22" s="442" t="s">
        <v>62</v>
      </c>
      <c r="I22" s="442" t="s">
        <v>62</v>
      </c>
      <c r="J22" s="442" t="s">
        <v>62</v>
      </c>
      <c r="K22" s="558" t="s">
        <v>62</v>
      </c>
      <c r="L22" s="556" t="s">
        <v>62</v>
      </c>
      <c r="M22" s="558" t="s">
        <v>62</v>
      </c>
      <c r="N22" s="417"/>
      <c r="O22" s="556">
        <f>'2. Indoor Water Demand'!$L$23</f>
        <v>0</v>
      </c>
      <c r="P22" s="559">
        <f>'2. Indoor Water Demand'!$Q$23</f>
        <v>0</v>
      </c>
      <c r="Q22" s="557">
        <f>'2. Indoor Water Demand'!$V$23</f>
        <v>0</v>
      </c>
      <c r="R22" s="557">
        <f>'2. Indoor Water Demand'!$L$23+'2. Indoor Water Demand'!$Q$23+'2. Indoor Water Demand'!$V$23</f>
        <v>0</v>
      </c>
      <c r="S22" s="1227">
        <v>0.9</v>
      </c>
      <c r="T22" s="558">
        <f>S22*R22</f>
        <v>0</v>
      </c>
      <c r="U22" s="442">
        <f t="shared" si="6"/>
        <v>0</v>
      </c>
      <c r="V22" s="442">
        <f t="shared" si="7"/>
        <v>0</v>
      </c>
      <c r="W22" s="442">
        <f t="shared" si="8"/>
        <v>0</v>
      </c>
      <c r="X22" s="556">
        <f>'2. Indoor Water Demand'!K23+'2. Indoor Water Demand'!P23+'2. Indoor Water Demand'!U23</f>
        <v>0</v>
      </c>
      <c r="Y22" s="558">
        <f t="shared" si="2"/>
        <v>0</v>
      </c>
      <c r="Z22" s="417"/>
      <c r="AA22" s="417"/>
      <c r="AB22" s="417"/>
      <c r="AC22" s="417"/>
    </row>
    <row r="23" spans="1:29" s="29" customFormat="1" ht="15" x14ac:dyDescent="0.25">
      <c r="A23" s="417"/>
      <c r="B23" s="1283" t="s">
        <v>80</v>
      </c>
      <c r="C23" s="556" t="s">
        <v>62</v>
      </c>
      <c r="D23" s="557" t="s">
        <v>62</v>
      </c>
      <c r="E23" s="557" t="s">
        <v>62</v>
      </c>
      <c r="F23" s="557" t="s">
        <v>62</v>
      </c>
      <c r="G23" s="1228" t="s">
        <v>62</v>
      </c>
      <c r="H23" s="442" t="s">
        <v>62</v>
      </c>
      <c r="I23" s="442" t="s">
        <v>62</v>
      </c>
      <c r="J23" s="442" t="s">
        <v>62</v>
      </c>
      <c r="K23" s="558" t="s">
        <v>62</v>
      </c>
      <c r="L23" s="556" t="s">
        <v>62</v>
      </c>
      <c r="M23" s="558" t="s">
        <v>62</v>
      </c>
      <c r="N23" s="417"/>
      <c r="O23" s="556">
        <f>'2. Indoor Water Demand'!$L$24</f>
        <v>0</v>
      </c>
      <c r="P23" s="559">
        <f>'2. Indoor Water Demand'!$Q$24</f>
        <v>0</v>
      </c>
      <c r="Q23" s="557">
        <f>'2. Indoor Water Demand'!$V$24</f>
        <v>0</v>
      </c>
      <c r="R23" s="557">
        <f>'2. Indoor Water Demand'!$L$24+'2. Indoor Water Demand'!$Q$24+'2. Indoor Water Demand'!$V$24</f>
        <v>0</v>
      </c>
      <c r="S23" s="1227">
        <v>0.9</v>
      </c>
      <c r="T23" s="558">
        <f>S23*R23</f>
        <v>0</v>
      </c>
      <c r="U23" s="442">
        <f t="shared" si="6"/>
        <v>0</v>
      </c>
      <c r="V23" s="442">
        <f t="shared" si="7"/>
        <v>0</v>
      </c>
      <c r="W23" s="442">
        <f t="shared" si="8"/>
        <v>0</v>
      </c>
      <c r="X23" s="556">
        <f>'2. Indoor Water Demand'!K24+'2. Indoor Water Demand'!P24+'2. Indoor Water Demand'!U24</f>
        <v>0</v>
      </c>
      <c r="Y23" s="558">
        <f t="shared" si="2"/>
        <v>0</v>
      </c>
      <c r="Z23" s="417"/>
      <c r="AA23" s="417"/>
      <c r="AB23" s="417"/>
      <c r="AC23" s="417"/>
    </row>
    <row r="24" spans="1:29" s="29" customFormat="1" ht="15.75" thickBot="1" x14ac:dyDescent="0.3">
      <c r="A24" s="417"/>
      <c r="B24" s="1284" t="s">
        <v>84</v>
      </c>
      <c r="C24" s="560" t="s">
        <v>62</v>
      </c>
      <c r="D24" s="561" t="s">
        <v>62</v>
      </c>
      <c r="E24" s="561" t="s">
        <v>62</v>
      </c>
      <c r="F24" s="561" t="s">
        <v>62</v>
      </c>
      <c r="G24" s="1229" t="s">
        <v>62</v>
      </c>
      <c r="H24" s="444" t="s">
        <v>62</v>
      </c>
      <c r="I24" s="444" t="s">
        <v>62</v>
      </c>
      <c r="J24" s="444" t="s">
        <v>62</v>
      </c>
      <c r="K24" s="562" t="s">
        <v>62</v>
      </c>
      <c r="L24" s="560" t="s">
        <v>62</v>
      </c>
      <c r="M24" s="562" t="s">
        <v>62</v>
      </c>
      <c r="N24" s="417"/>
      <c r="O24" s="560">
        <f>'2. Indoor Water Demand'!$L$25</f>
        <v>0</v>
      </c>
      <c r="P24" s="561">
        <f>'2. Indoor Water Demand'!$Q$25</f>
        <v>0</v>
      </c>
      <c r="Q24" s="561">
        <f>'2. Indoor Water Demand'!$V$25</f>
        <v>0</v>
      </c>
      <c r="R24" s="561">
        <f>'2. Indoor Water Demand'!$L$25+'2. Indoor Water Demand'!$Q$25+'2. Indoor Water Demand'!$V$25</f>
        <v>0</v>
      </c>
      <c r="S24" s="1232">
        <v>0.9</v>
      </c>
      <c r="T24" s="562">
        <f>S24*R24</f>
        <v>0</v>
      </c>
      <c r="U24" s="563">
        <f t="shared" si="6"/>
        <v>0</v>
      </c>
      <c r="V24" s="444">
        <f t="shared" si="7"/>
        <v>0</v>
      </c>
      <c r="W24" s="562">
        <f t="shared" si="8"/>
        <v>0</v>
      </c>
      <c r="X24" s="560">
        <f>'2. Indoor Water Demand'!K25+'2. Indoor Water Demand'!P25+'2. Indoor Water Demand'!U25</f>
        <v>0</v>
      </c>
      <c r="Y24" s="562">
        <f t="shared" si="2"/>
        <v>0</v>
      </c>
      <c r="Z24" s="417"/>
      <c r="AA24" s="417"/>
      <c r="AB24" s="417"/>
      <c r="AC24" s="417"/>
    </row>
    <row r="25" spans="1:29" s="29" customFormat="1" ht="16.5" thickTop="1" thickBot="1" x14ac:dyDescent="0.3">
      <c r="A25" s="417"/>
      <c r="B25" s="564" t="s">
        <v>20</v>
      </c>
      <c r="C25" s="565">
        <f>SUM(C18:C20)</f>
        <v>0</v>
      </c>
      <c r="D25" s="566">
        <f t="shared" ref="D25:E25" si="9">SUM(D18:D20)</f>
        <v>0</v>
      </c>
      <c r="E25" s="566">
        <f t="shared" si="9"/>
        <v>0</v>
      </c>
      <c r="F25" s="566">
        <f>SUM(F18:F20)</f>
        <v>0</v>
      </c>
      <c r="G25" s="1230"/>
      <c r="H25" s="567">
        <f>SUM(H18:H20)</f>
        <v>0</v>
      </c>
      <c r="I25" s="567">
        <f>SUM(I18:I20)</f>
        <v>0</v>
      </c>
      <c r="J25" s="567">
        <f t="shared" ref="J25:K25" si="10">SUM(J18:J20)</f>
        <v>0</v>
      </c>
      <c r="K25" s="568">
        <f t="shared" si="10"/>
        <v>0</v>
      </c>
      <c r="L25" s="565">
        <f>SUM(L18:L24)</f>
        <v>0</v>
      </c>
      <c r="M25" s="569">
        <f>SUM(M18:M24)</f>
        <v>0</v>
      </c>
      <c r="N25" s="417"/>
      <c r="O25" s="570">
        <f>SUM(O18:O24)</f>
        <v>0</v>
      </c>
      <c r="P25" s="570">
        <f t="shared" ref="P25:Q25" si="11">SUM(P18:P24)</f>
        <v>0</v>
      </c>
      <c r="Q25" s="570">
        <f t="shared" si="11"/>
        <v>0</v>
      </c>
      <c r="R25" s="571">
        <f>SUM(R18:R24)</f>
        <v>0</v>
      </c>
      <c r="S25" s="1233"/>
      <c r="T25" s="568">
        <f>SUM(T18:T24)</f>
        <v>0</v>
      </c>
      <c r="U25" s="567">
        <f>SUM(U18:U24)</f>
        <v>0</v>
      </c>
      <c r="V25" s="567">
        <f t="shared" ref="V25:W25" si="12">SUM(V18:V24)</f>
        <v>0</v>
      </c>
      <c r="W25" s="567">
        <f t="shared" si="12"/>
        <v>0</v>
      </c>
      <c r="X25" s="565">
        <f>SUM(X18:X24)</f>
        <v>0</v>
      </c>
      <c r="Y25" s="569">
        <f>SUM(Y18:Y24)</f>
        <v>0</v>
      </c>
      <c r="Z25" s="417"/>
      <c r="AA25" s="417"/>
      <c r="AB25" s="417"/>
      <c r="AC25" s="417"/>
    </row>
    <row r="26" spans="1:29" s="29" customFormat="1" ht="31.5" customHeight="1" thickBot="1" x14ac:dyDescent="0.3">
      <c r="A26" s="417"/>
      <c r="B26" s="417"/>
      <c r="C26" s="2082" t="s">
        <v>704</v>
      </c>
      <c r="D26" s="2083"/>
      <c r="E26" s="2083"/>
      <c r="F26" s="2083"/>
      <c r="G26" s="2083"/>
      <c r="H26" s="572">
        <f>SUM(I26:K26)</f>
        <v>0</v>
      </c>
      <c r="I26" s="697">
        <v>0</v>
      </c>
      <c r="J26" s="697">
        <v>0</v>
      </c>
      <c r="K26" s="698">
        <v>0</v>
      </c>
      <c r="L26" s="417"/>
      <c r="M26" s="417"/>
      <c r="N26" s="417"/>
      <c r="O26" s="2064" t="s">
        <v>706</v>
      </c>
      <c r="P26" s="2065"/>
      <c r="Q26" s="2065"/>
      <c r="R26" s="2065"/>
      <c r="S26" s="2066"/>
      <c r="T26" s="573">
        <f>SUM(U26:W26)</f>
        <v>0</v>
      </c>
      <c r="U26" s="574">
        <f>I26</f>
        <v>0</v>
      </c>
      <c r="V26" s="575">
        <f t="shared" ref="V26:W26" si="13">J26</f>
        <v>0</v>
      </c>
      <c r="W26" s="576">
        <f t="shared" si="13"/>
        <v>0</v>
      </c>
      <c r="X26" s="417"/>
      <c r="Y26" s="417"/>
      <c r="Z26" s="417"/>
      <c r="AA26" s="417"/>
      <c r="AB26" s="417"/>
      <c r="AC26" s="417"/>
    </row>
    <row r="27" spans="1:29" s="153" customFormat="1" ht="33.75" customHeight="1" thickBot="1" x14ac:dyDescent="0.3">
      <c r="A27" s="417"/>
      <c r="B27" s="577" t="s">
        <v>784</v>
      </c>
      <c r="C27" s="417"/>
      <c r="D27" s="417"/>
      <c r="E27" s="417"/>
      <c r="F27" s="417"/>
      <c r="G27" s="417"/>
      <c r="H27" s="417"/>
      <c r="I27" s="417"/>
      <c r="J27" s="417"/>
      <c r="K27" s="417"/>
      <c r="L27" s="417"/>
      <c r="M27" s="417"/>
      <c r="N27" s="417"/>
      <c r="O27" s="2058" t="s">
        <v>705</v>
      </c>
      <c r="P27" s="2059"/>
      <c r="Q27" s="2059"/>
      <c r="R27" s="2059"/>
      <c r="S27" s="2060"/>
      <c r="T27" s="578">
        <f t="shared" ref="T27:T28" si="14">SUM(U27:W27)</f>
        <v>0</v>
      </c>
      <c r="U27" s="255">
        <v>0</v>
      </c>
      <c r="V27" s="385">
        <v>0</v>
      </c>
      <c r="W27" s="699">
        <v>0</v>
      </c>
      <c r="X27" s="417"/>
      <c r="Y27" s="417"/>
      <c r="Z27" s="417"/>
      <c r="AA27" s="417"/>
      <c r="AB27" s="417"/>
      <c r="AC27" s="417"/>
    </row>
    <row r="28" spans="1:29" s="29" customFormat="1" ht="36" customHeight="1" thickTop="1" thickBot="1" x14ac:dyDescent="0.3">
      <c r="A28" s="417"/>
      <c r="B28" s="579" t="s">
        <v>54</v>
      </c>
      <c r="C28" s="417"/>
      <c r="D28" s="417"/>
      <c r="E28" s="417"/>
      <c r="F28" s="417"/>
      <c r="G28" s="417"/>
      <c r="H28" s="417"/>
      <c r="I28" s="417"/>
      <c r="J28" s="417"/>
      <c r="K28" s="417"/>
      <c r="L28" s="417"/>
      <c r="M28" s="417"/>
      <c r="N28" s="417"/>
      <c r="O28" s="2061" t="s">
        <v>707</v>
      </c>
      <c r="P28" s="2062"/>
      <c r="Q28" s="2062"/>
      <c r="R28" s="2062"/>
      <c r="S28" s="2063"/>
      <c r="T28" s="580">
        <f t="shared" si="14"/>
        <v>0</v>
      </c>
      <c r="U28" s="581">
        <f>SUM(U26:U27)</f>
        <v>0</v>
      </c>
      <c r="V28" s="465">
        <f t="shared" ref="V28:W28" si="15">SUM(V26:V27)</f>
        <v>0</v>
      </c>
      <c r="W28" s="569">
        <f t="shared" si="15"/>
        <v>0</v>
      </c>
      <c r="X28" s="417"/>
      <c r="Y28" s="417"/>
      <c r="Z28" s="417"/>
      <c r="AA28" s="417"/>
      <c r="AB28" s="417"/>
      <c r="AC28" s="417"/>
    </row>
    <row r="29" spans="1:29" s="153" customFormat="1" ht="15" x14ac:dyDescent="0.25">
      <c r="A29" s="417"/>
      <c r="B29" s="417" t="s">
        <v>183</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row>
    <row r="30" spans="1:29" s="29" customFormat="1" ht="15" x14ac:dyDescent="0.25">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row>
    <row r="31" spans="1:29" s="1500" customFormat="1" ht="18.75" x14ac:dyDescent="0.3">
      <c r="A31" s="1473"/>
      <c r="B31" s="1456" t="s">
        <v>551</v>
      </c>
      <c r="C31" s="1476"/>
      <c r="D31" s="1476"/>
      <c r="E31" s="1476"/>
      <c r="F31" s="1476"/>
      <c r="G31" s="1476"/>
      <c r="H31" s="1476"/>
      <c r="I31" s="1473"/>
      <c r="J31" s="1473"/>
      <c r="K31" s="1473"/>
      <c r="L31" s="1473"/>
      <c r="M31" s="1473"/>
      <c r="N31" s="1473"/>
      <c r="O31" s="1473"/>
      <c r="P31" s="1473"/>
      <c r="Q31" s="1473"/>
      <c r="R31" s="1473"/>
      <c r="S31" s="1473"/>
      <c r="T31" s="1473"/>
      <c r="U31" s="1473"/>
      <c r="V31" s="1473"/>
      <c r="W31" s="1473"/>
      <c r="X31" s="1473"/>
      <c r="Y31" s="1473"/>
      <c r="Z31" s="1473"/>
      <c r="AA31" s="1473"/>
      <c r="AB31" s="1473"/>
      <c r="AC31" s="1473"/>
    </row>
    <row r="32" spans="1:29" s="29" customFormat="1" ht="15.75" thickBot="1" x14ac:dyDescent="0.3">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row>
    <row r="33" spans="1:29" s="153" customFormat="1" ht="15.75" thickBot="1" x14ac:dyDescent="0.3">
      <c r="A33" s="417"/>
      <c r="B33" s="417"/>
      <c r="C33" s="1501" t="s">
        <v>529</v>
      </c>
      <c r="D33" s="1502"/>
      <c r="E33" s="1502"/>
      <c r="F33" s="1502"/>
      <c r="G33" s="1503"/>
      <c r="H33" s="1504"/>
      <c r="I33" s="1504"/>
      <c r="J33" s="1504"/>
      <c r="K33" s="1504"/>
      <c r="L33" s="1504"/>
      <c r="M33" s="1505"/>
      <c r="N33" s="417"/>
      <c r="O33" s="1514" t="s">
        <v>530</v>
      </c>
      <c r="P33" s="1504"/>
      <c r="Q33" s="1504"/>
      <c r="R33" s="1504"/>
      <c r="S33" s="1504"/>
      <c r="T33" s="1502"/>
      <c r="U33" s="1502"/>
      <c r="V33" s="1502"/>
      <c r="W33" s="1503"/>
      <c r="X33" s="1504"/>
      <c r="Y33" s="1505"/>
      <c r="Z33" s="417"/>
      <c r="AA33" s="417"/>
      <c r="AB33" s="417"/>
      <c r="AC33" s="417"/>
    </row>
    <row r="34" spans="1:29" s="30" customFormat="1" ht="60.75" thickBot="1" x14ac:dyDescent="0.25">
      <c r="A34" s="554"/>
      <c r="B34" s="555"/>
      <c r="C34" s="1506" t="s">
        <v>698</v>
      </c>
      <c r="D34" s="1507" t="s">
        <v>699</v>
      </c>
      <c r="E34" s="1507" t="s">
        <v>700</v>
      </c>
      <c r="F34" s="1507" t="s">
        <v>270</v>
      </c>
      <c r="G34" s="1507" t="s">
        <v>408</v>
      </c>
      <c r="H34" s="1507" t="s">
        <v>473</v>
      </c>
      <c r="I34" s="1507" t="s">
        <v>701</v>
      </c>
      <c r="J34" s="1507" t="s">
        <v>702</v>
      </c>
      <c r="K34" s="1508" t="s">
        <v>703</v>
      </c>
      <c r="L34" s="1506" t="s">
        <v>407</v>
      </c>
      <c r="M34" s="1508" t="s">
        <v>75</v>
      </c>
      <c r="N34" s="554"/>
      <c r="O34" s="1506" t="s">
        <v>698</v>
      </c>
      <c r="P34" s="1507" t="s">
        <v>699</v>
      </c>
      <c r="Q34" s="1507" t="s">
        <v>700</v>
      </c>
      <c r="R34" s="1507" t="s">
        <v>474</v>
      </c>
      <c r="S34" s="1507" t="s">
        <v>410</v>
      </c>
      <c r="T34" s="1508" t="s">
        <v>475</v>
      </c>
      <c r="U34" s="1507" t="s">
        <v>701</v>
      </c>
      <c r="V34" s="1507" t="s">
        <v>702</v>
      </c>
      <c r="W34" s="1508" t="s">
        <v>703</v>
      </c>
      <c r="X34" s="1506" t="s">
        <v>553</v>
      </c>
      <c r="Y34" s="1508" t="s">
        <v>554</v>
      </c>
      <c r="Z34" s="554"/>
      <c r="AA34" s="453" t="s">
        <v>157</v>
      </c>
      <c r="AB34" s="554"/>
      <c r="AC34" s="554"/>
    </row>
    <row r="35" spans="1:29" s="29" customFormat="1" ht="17.25" customHeight="1" x14ac:dyDescent="0.25">
      <c r="A35" s="417"/>
      <c r="B35" s="1478" t="s">
        <v>56</v>
      </c>
      <c r="C35" s="1510"/>
      <c r="D35" s="1408"/>
      <c r="E35" s="1408"/>
      <c r="F35" s="1408"/>
      <c r="G35" s="1408"/>
      <c r="H35" s="1408"/>
      <c r="I35" s="1408"/>
      <c r="J35" s="1408"/>
      <c r="K35" s="1412"/>
      <c r="L35" s="1510"/>
      <c r="M35" s="1412"/>
      <c r="N35" s="417"/>
      <c r="O35" s="1510"/>
      <c r="P35" s="1408"/>
      <c r="Q35" s="1408"/>
      <c r="R35" s="1408"/>
      <c r="S35" s="1408"/>
      <c r="T35" s="1412"/>
      <c r="U35" s="1408"/>
      <c r="V35" s="1408"/>
      <c r="W35" s="1412"/>
      <c r="X35" s="1510"/>
      <c r="Y35" s="1412"/>
      <c r="Z35" s="417"/>
      <c r="AA35" s="414" t="s">
        <v>164</v>
      </c>
      <c r="AB35" s="417"/>
      <c r="AC35" s="417"/>
    </row>
    <row r="36" spans="1:29" s="29" customFormat="1" ht="15" x14ac:dyDescent="0.25">
      <c r="A36" s="417"/>
      <c r="B36" s="1285" t="s">
        <v>76</v>
      </c>
      <c r="C36" s="556">
        <f>'2. Indoor Water Demand'!$F$41</f>
        <v>0</v>
      </c>
      <c r="D36" s="557">
        <f>'2. Indoor Water Demand'!$J$41</f>
        <v>0</v>
      </c>
      <c r="E36" s="557">
        <f>'2. Indoor Water Demand'!$N$41</f>
        <v>0</v>
      </c>
      <c r="F36" s="557">
        <f>'2. Indoor Water Demand'!F41+'2. Indoor Water Demand'!J41+'2. Indoor Water Demand'!N41</f>
        <v>0</v>
      </c>
      <c r="G36" s="1227">
        <v>0.9</v>
      </c>
      <c r="H36" s="442">
        <f>F36*G36</f>
        <v>0</v>
      </c>
      <c r="I36" s="442">
        <f>C36*$G36</f>
        <v>0</v>
      </c>
      <c r="J36" s="442">
        <f t="shared" ref="J36:K36" si="16">D36*$G36</f>
        <v>0</v>
      </c>
      <c r="K36" s="558">
        <f t="shared" si="16"/>
        <v>0</v>
      </c>
      <c r="L36" s="556">
        <f>'2. Indoor Water Demand'!E41+'2. Indoor Water Demand'!I41+'2. Indoor Water Demand'!M41</f>
        <v>0</v>
      </c>
      <c r="M36" s="558">
        <f>L36*G36</f>
        <v>0</v>
      </c>
      <c r="N36" s="417"/>
      <c r="O36" s="556">
        <f>'2. Indoor Water Demand'!F41</f>
        <v>0</v>
      </c>
      <c r="P36" s="559">
        <f>'2. Indoor Water Demand'!J41</f>
        <v>0</v>
      </c>
      <c r="Q36" s="557">
        <f>'2. Indoor Water Demand'!N41</f>
        <v>0</v>
      </c>
      <c r="R36" s="557">
        <f>'2. Indoor Water Demand'!F41+'2. Indoor Water Demand'!J41+'2. Indoor Water Demand'!N41</f>
        <v>0</v>
      </c>
      <c r="S36" s="1227">
        <v>0.9</v>
      </c>
      <c r="T36" s="558">
        <f>R36*S36</f>
        <v>0</v>
      </c>
      <c r="U36" s="442">
        <f>O36*$S36</f>
        <v>0</v>
      </c>
      <c r="V36" s="442">
        <f t="shared" ref="V36:W36" si="17">P36*$S36</f>
        <v>0</v>
      </c>
      <c r="W36" s="442">
        <f t="shared" si="17"/>
        <v>0</v>
      </c>
      <c r="X36" s="556">
        <f>'2. Indoor Water Demand'!E41+'2. Indoor Water Demand'!I41+'2. Indoor Water Demand'!M41</f>
        <v>0</v>
      </c>
      <c r="Y36" s="582">
        <f t="shared" ref="Y36:Y42" si="18">X36*S36</f>
        <v>0</v>
      </c>
      <c r="Z36" s="417"/>
      <c r="AA36" s="417"/>
      <c r="AB36" s="417"/>
      <c r="AC36" s="417"/>
    </row>
    <row r="37" spans="1:29" s="29" customFormat="1" ht="15" x14ac:dyDescent="0.25">
      <c r="A37" s="417"/>
      <c r="B37" s="1285" t="s">
        <v>77</v>
      </c>
      <c r="C37" s="556">
        <f>'2. Indoor Water Demand'!$F$42</f>
        <v>0</v>
      </c>
      <c r="D37" s="557">
        <f>'2. Indoor Water Demand'!$J$42</f>
        <v>0</v>
      </c>
      <c r="E37" s="557">
        <f>'2. Indoor Water Demand'!$N$42</f>
        <v>0</v>
      </c>
      <c r="F37" s="557">
        <f>'2. Indoor Water Demand'!F42+'2. Indoor Water Demand'!J42+'2. Indoor Water Demand'!N42</f>
        <v>0</v>
      </c>
      <c r="G37" s="1227">
        <v>0.9</v>
      </c>
      <c r="H37" s="442">
        <f>F37*G37</f>
        <v>0</v>
      </c>
      <c r="I37" s="442">
        <f t="shared" ref="I37:I39" si="19">C37*$G37</f>
        <v>0</v>
      </c>
      <c r="J37" s="442">
        <f t="shared" ref="J37:J39" si="20">D37*$G37</f>
        <v>0</v>
      </c>
      <c r="K37" s="558">
        <f t="shared" ref="K37:K39" si="21">E37*$G37</f>
        <v>0</v>
      </c>
      <c r="L37" s="556">
        <f>'2. Indoor Water Demand'!E42+'2. Indoor Water Demand'!I42+'2. Indoor Water Demand'!M42</f>
        <v>0</v>
      </c>
      <c r="M37" s="558">
        <f>L37*G37</f>
        <v>0</v>
      </c>
      <c r="N37" s="417"/>
      <c r="O37" s="556">
        <f>'2. Indoor Water Demand'!F42</f>
        <v>0</v>
      </c>
      <c r="P37" s="559">
        <f>'2. Indoor Water Demand'!J42</f>
        <v>0</v>
      </c>
      <c r="Q37" s="557">
        <f>'2. Indoor Water Demand'!N42</f>
        <v>0</v>
      </c>
      <c r="R37" s="557">
        <f>'2. Indoor Water Demand'!F42+'2. Indoor Water Demand'!J42+'2. Indoor Water Demand'!N42</f>
        <v>0</v>
      </c>
      <c r="S37" s="1227">
        <v>0.9</v>
      </c>
      <c r="T37" s="558">
        <f>R37*S37</f>
        <v>0</v>
      </c>
      <c r="U37" s="442">
        <f t="shared" ref="U37:U42" si="22">O37*$S37</f>
        <v>0</v>
      </c>
      <c r="V37" s="442">
        <f t="shared" ref="V37:V42" si="23">P37*$S37</f>
        <v>0</v>
      </c>
      <c r="W37" s="442">
        <f t="shared" ref="W37:W42" si="24">Q37*$S37</f>
        <v>0</v>
      </c>
      <c r="X37" s="556">
        <f>'2. Indoor Water Demand'!E42+'2. Indoor Water Demand'!I42+'2. Indoor Water Demand'!M42</f>
        <v>0</v>
      </c>
      <c r="Y37" s="582">
        <f t="shared" si="18"/>
        <v>0</v>
      </c>
      <c r="Z37" s="417"/>
      <c r="AA37" s="417"/>
      <c r="AB37" s="417"/>
      <c r="AC37" s="417"/>
    </row>
    <row r="38" spans="1:29" s="29" customFormat="1" ht="15" x14ac:dyDescent="0.25">
      <c r="A38" s="417"/>
      <c r="B38" s="1285" t="s">
        <v>78</v>
      </c>
      <c r="C38" s="556">
        <f>'2. Indoor Water Demand'!$F$43</f>
        <v>0</v>
      </c>
      <c r="D38" s="557">
        <f>'2. Indoor Water Demand'!$J$43</f>
        <v>0</v>
      </c>
      <c r="E38" s="557">
        <f>'2. Indoor Water Demand'!$N$43</f>
        <v>0</v>
      </c>
      <c r="F38" s="557">
        <f>'2. Indoor Water Demand'!F43+'2. Indoor Water Demand'!J43+'2. Indoor Water Demand'!N43</f>
        <v>0</v>
      </c>
      <c r="G38" s="1227">
        <v>0.9</v>
      </c>
      <c r="H38" s="442">
        <f>F38*G38</f>
        <v>0</v>
      </c>
      <c r="I38" s="442">
        <f t="shared" si="19"/>
        <v>0</v>
      </c>
      <c r="J38" s="442">
        <f t="shared" si="20"/>
        <v>0</v>
      </c>
      <c r="K38" s="558">
        <f t="shared" si="21"/>
        <v>0</v>
      </c>
      <c r="L38" s="556">
        <f>'2. Indoor Water Demand'!E43+'2. Indoor Water Demand'!I43+'2. Indoor Water Demand'!M43</f>
        <v>0</v>
      </c>
      <c r="M38" s="558">
        <f>L38*G38</f>
        <v>0</v>
      </c>
      <c r="N38" s="417"/>
      <c r="O38" s="556">
        <f>'2. Indoor Water Demand'!F43</f>
        <v>0</v>
      </c>
      <c r="P38" s="559">
        <f>'2. Indoor Water Demand'!J43</f>
        <v>0</v>
      </c>
      <c r="Q38" s="557">
        <f>'2. Indoor Water Demand'!N43</f>
        <v>0</v>
      </c>
      <c r="R38" s="557">
        <f>'2. Indoor Water Demand'!F43+'2. Indoor Water Demand'!J43+'2. Indoor Water Demand'!N43</f>
        <v>0</v>
      </c>
      <c r="S38" s="1227">
        <v>0.9</v>
      </c>
      <c r="T38" s="558">
        <f>R38*S38</f>
        <v>0</v>
      </c>
      <c r="U38" s="442">
        <f t="shared" si="22"/>
        <v>0</v>
      </c>
      <c r="V38" s="442">
        <f t="shared" si="23"/>
        <v>0</v>
      </c>
      <c r="W38" s="442">
        <f t="shared" si="24"/>
        <v>0</v>
      </c>
      <c r="X38" s="556">
        <f>'2. Indoor Water Demand'!E43+'2. Indoor Water Demand'!I43+'2. Indoor Water Demand'!M43</f>
        <v>0</v>
      </c>
      <c r="Y38" s="582">
        <f t="shared" si="18"/>
        <v>0</v>
      </c>
      <c r="Z38" s="417"/>
      <c r="AA38" s="417"/>
      <c r="AB38" s="417"/>
      <c r="AC38" s="417"/>
    </row>
    <row r="39" spans="1:29" s="29" customFormat="1" ht="15" x14ac:dyDescent="0.25">
      <c r="A39" s="417"/>
      <c r="B39" s="1285" t="s">
        <v>81</v>
      </c>
      <c r="C39" s="556">
        <f>'2. Indoor Water Demand'!$F$44</f>
        <v>0</v>
      </c>
      <c r="D39" s="557">
        <f>'2. Indoor Water Demand'!$J$44</f>
        <v>0</v>
      </c>
      <c r="E39" s="557">
        <f>'2. Indoor Water Demand'!$N$44</f>
        <v>0</v>
      </c>
      <c r="F39" s="557">
        <f>'2. Indoor Water Demand'!F44+'2. Indoor Water Demand'!J44+'2. Indoor Water Demand'!N44</f>
        <v>0</v>
      </c>
      <c r="G39" s="1231">
        <v>0.9</v>
      </c>
      <c r="H39" s="442">
        <f>F39*G39</f>
        <v>0</v>
      </c>
      <c r="I39" s="442">
        <f t="shared" si="19"/>
        <v>0</v>
      </c>
      <c r="J39" s="442">
        <f t="shared" si="20"/>
        <v>0</v>
      </c>
      <c r="K39" s="558">
        <f t="shared" si="21"/>
        <v>0</v>
      </c>
      <c r="L39" s="556">
        <f>'2. Indoor Water Demand'!E44+'2. Indoor Water Demand'!I44+'2. Indoor Water Demand'!M44</f>
        <v>0</v>
      </c>
      <c r="M39" s="558">
        <f>L39*G39</f>
        <v>0</v>
      </c>
      <c r="N39" s="417"/>
      <c r="O39" s="556">
        <f>'2. Indoor Water Demand'!F44</f>
        <v>0</v>
      </c>
      <c r="P39" s="559">
        <f>'2. Indoor Water Demand'!J44</f>
        <v>0</v>
      </c>
      <c r="Q39" s="557">
        <f>'2. Indoor Water Demand'!N44</f>
        <v>0</v>
      </c>
      <c r="R39" s="557">
        <f>'2. Indoor Water Demand'!F44+'2. Indoor Water Demand'!J44+'2. Indoor Water Demand'!N44</f>
        <v>0</v>
      </c>
      <c r="S39" s="1227">
        <v>0.9</v>
      </c>
      <c r="T39" s="558">
        <f>R39*S39</f>
        <v>0</v>
      </c>
      <c r="U39" s="442">
        <f t="shared" si="22"/>
        <v>0</v>
      </c>
      <c r="V39" s="442">
        <f t="shared" si="23"/>
        <v>0</v>
      </c>
      <c r="W39" s="442">
        <f t="shared" si="24"/>
        <v>0</v>
      </c>
      <c r="X39" s="556">
        <f>'2. Indoor Water Demand'!E44+'2. Indoor Water Demand'!I44+'2. Indoor Water Demand'!M44</f>
        <v>0</v>
      </c>
      <c r="Y39" s="582">
        <f t="shared" si="18"/>
        <v>0</v>
      </c>
      <c r="Z39" s="417"/>
      <c r="AA39" s="417"/>
      <c r="AB39" s="417"/>
      <c r="AC39" s="417"/>
    </row>
    <row r="40" spans="1:29" s="29" customFormat="1" ht="15" x14ac:dyDescent="0.25">
      <c r="A40" s="417"/>
      <c r="B40" s="1285" t="s">
        <v>79</v>
      </c>
      <c r="C40" s="556" t="s">
        <v>62</v>
      </c>
      <c r="D40" s="557" t="s">
        <v>62</v>
      </c>
      <c r="E40" s="557" t="s">
        <v>62</v>
      </c>
      <c r="F40" s="557" t="s">
        <v>62</v>
      </c>
      <c r="G40" s="1228" t="s">
        <v>62</v>
      </c>
      <c r="H40" s="442" t="s">
        <v>62</v>
      </c>
      <c r="I40" s="442" t="s">
        <v>62</v>
      </c>
      <c r="J40" s="442" t="s">
        <v>62</v>
      </c>
      <c r="K40" s="558" t="s">
        <v>62</v>
      </c>
      <c r="L40" s="556" t="s">
        <v>62</v>
      </c>
      <c r="M40" s="558" t="s">
        <v>62</v>
      </c>
      <c r="N40" s="417"/>
      <c r="O40" s="556">
        <f>'2. Indoor Water Demand'!F45</f>
        <v>0</v>
      </c>
      <c r="P40" s="559">
        <f>'2. Indoor Water Demand'!J45</f>
        <v>0</v>
      </c>
      <c r="Q40" s="557">
        <f>'2. Indoor Water Demand'!N45</f>
        <v>0</v>
      </c>
      <c r="R40" s="557">
        <f>'2. Indoor Water Demand'!F45+'2. Indoor Water Demand'!J45+'2. Indoor Water Demand'!N45</f>
        <v>0</v>
      </c>
      <c r="S40" s="1227">
        <v>0.9</v>
      </c>
      <c r="T40" s="558">
        <f>S40*R40</f>
        <v>0</v>
      </c>
      <c r="U40" s="442">
        <f t="shared" si="22"/>
        <v>0</v>
      </c>
      <c r="V40" s="442">
        <f t="shared" si="23"/>
        <v>0</v>
      </c>
      <c r="W40" s="442">
        <f t="shared" si="24"/>
        <v>0</v>
      </c>
      <c r="X40" s="556">
        <f>'2. Indoor Water Demand'!E45+'2. Indoor Water Demand'!I45+'2. Indoor Water Demand'!M45</f>
        <v>0</v>
      </c>
      <c r="Y40" s="582">
        <f t="shared" si="18"/>
        <v>0</v>
      </c>
      <c r="Z40" s="417"/>
      <c r="AA40" s="417"/>
      <c r="AB40" s="417"/>
      <c r="AC40" s="417"/>
    </row>
    <row r="41" spans="1:29" s="29" customFormat="1" ht="15" x14ac:dyDescent="0.25">
      <c r="A41" s="417"/>
      <c r="B41" s="1285" t="s">
        <v>80</v>
      </c>
      <c r="C41" s="556" t="s">
        <v>62</v>
      </c>
      <c r="D41" s="557" t="s">
        <v>62</v>
      </c>
      <c r="E41" s="557" t="s">
        <v>62</v>
      </c>
      <c r="F41" s="557" t="s">
        <v>62</v>
      </c>
      <c r="G41" s="1228" t="s">
        <v>62</v>
      </c>
      <c r="H41" s="442" t="s">
        <v>62</v>
      </c>
      <c r="I41" s="442" t="s">
        <v>62</v>
      </c>
      <c r="J41" s="442" t="s">
        <v>62</v>
      </c>
      <c r="K41" s="558" t="s">
        <v>62</v>
      </c>
      <c r="L41" s="556" t="s">
        <v>62</v>
      </c>
      <c r="M41" s="558" t="s">
        <v>62</v>
      </c>
      <c r="N41" s="417"/>
      <c r="O41" s="556">
        <f>'2. Indoor Water Demand'!F46</f>
        <v>0</v>
      </c>
      <c r="P41" s="559">
        <f>'2. Indoor Water Demand'!J46</f>
        <v>0</v>
      </c>
      <c r="Q41" s="557">
        <f>'2. Indoor Water Demand'!N46</f>
        <v>0</v>
      </c>
      <c r="R41" s="557">
        <f>'2. Indoor Water Demand'!F46+'2. Indoor Water Demand'!J46+'2. Indoor Water Demand'!N46</f>
        <v>0</v>
      </c>
      <c r="S41" s="1227">
        <v>0.9</v>
      </c>
      <c r="T41" s="558">
        <f>S41*R41</f>
        <v>0</v>
      </c>
      <c r="U41" s="442">
        <f t="shared" si="22"/>
        <v>0</v>
      </c>
      <c r="V41" s="442">
        <f t="shared" si="23"/>
        <v>0</v>
      </c>
      <c r="W41" s="442">
        <f t="shared" si="24"/>
        <v>0</v>
      </c>
      <c r="X41" s="556">
        <f>'2. Indoor Water Demand'!E46+'2. Indoor Water Demand'!I46+'2. Indoor Water Demand'!M46</f>
        <v>0</v>
      </c>
      <c r="Y41" s="582">
        <f t="shared" si="18"/>
        <v>0</v>
      </c>
      <c r="Z41" s="417"/>
      <c r="AA41" s="417"/>
      <c r="AB41" s="417"/>
      <c r="AC41" s="417"/>
    </row>
    <row r="42" spans="1:29" s="29" customFormat="1" ht="15.75" thickBot="1" x14ac:dyDescent="0.3">
      <c r="A42" s="417"/>
      <c r="B42" s="1286" t="s">
        <v>82</v>
      </c>
      <c r="C42" s="560" t="s">
        <v>62</v>
      </c>
      <c r="D42" s="561" t="s">
        <v>62</v>
      </c>
      <c r="E42" s="561" t="s">
        <v>62</v>
      </c>
      <c r="F42" s="561" t="s">
        <v>62</v>
      </c>
      <c r="G42" s="1229" t="s">
        <v>62</v>
      </c>
      <c r="H42" s="444" t="s">
        <v>62</v>
      </c>
      <c r="I42" s="444" t="s">
        <v>62</v>
      </c>
      <c r="J42" s="444" t="s">
        <v>62</v>
      </c>
      <c r="K42" s="562" t="s">
        <v>62</v>
      </c>
      <c r="L42" s="560" t="s">
        <v>62</v>
      </c>
      <c r="M42" s="562" t="s">
        <v>62</v>
      </c>
      <c r="N42" s="417"/>
      <c r="O42" s="560">
        <f>'2. Indoor Water Demand'!F47</f>
        <v>0</v>
      </c>
      <c r="P42" s="583">
        <f>'2. Indoor Water Demand'!J47</f>
        <v>0</v>
      </c>
      <c r="Q42" s="561">
        <f>'2. Indoor Water Demand'!N47</f>
        <v>0</v>
      </c>
      <c r="R42" s="561">
        <f>'2. Indoor Water Demand'!F47+'2. Indoor Water Demand'!J47+'2. Indoor Water Demand'!N47</f>
        <v>0</v>
      </c>
      <c r="S42" s="1232">
        <v>0.9</v>
      </c>
      <c r="T42" s="562">
        <f>S42*R42</f>
        <v>0</v>
      </c>
      <c r="U42" s="563">
        <f t="shared" si="22"/>
        <v>0</v>
      </c>
      <c r="V42" s="444">
        <f t="shared" si="23"/>
        <v>0</v>
      </c>
      <c r="W42" s="562">
        <f t="shared" si="24"/>
        <v>0</v>
      </c>
      <c r="X42" s="560">
        <f>'2. Indoor Water Demand'!E47+'2. Indoor Water Demand'!I47+'2. Indoor Water Demand'!M47</f>
        <v>0</v>
      </c>
      <c r="Y42" s="584">
        <f t="shared" si="18"/>
        <v>0</v>
      </c>
      <c r="Z42" s="417"/>
      <c r="AA42" s="417"/>
      <c r="AB42" s="417"/>
      <c r="AC42" s="417"/>
    </row>
    <row r="43" spans="1:29" s="29" customFormat="1" ht="16.5" thickTop="1" thickBot="1" x14ac:dyDescent="0.3">
      <c r="A43" s="417"/>
      <c r="B43" s="1287" t="s">
        <v>20</v>
      </c>
      <c r="C43" s="565">
        <f>SUM(C36:C39)</f>
        <v>0</v>
      </c>
      <c r="D43" s="566">
        <f t="shared" ref="D43:F43" si="25">SUM(D36:D39)</f>
        <v>0</v>
      </c>
      <c r="E43" s="566">
        <f t="shared" si="25"/>
        <v>0</v>
      </c>
      <c r="F43" s="585">
        <f t="shared" si="25"/>
        <v>0</v>
      </c>
      <c r="G43" s="1230"/>
      <c r="H43" s="465">
        <f>SUM(H36:H39)</f>
        <v>0</v>
      </c>
      <c r="I43" s="465">
        <f t="shared" ref="I43:K43" si="26">SUM(I36:I39)</f>
        <v>0</v>
      </c>
      <c r="J43" s="465">
        <f t="shared" si="26"/>
        <v>0</v>
      </c>
      <c r="K43" s="569">
        <f t="shared" si="26"/>
        <v>0</v>
      </c>
      <c r="L43" s="565">
        <f>SUM(L36:L42)</f>
        <v>0</v>
      </c>
      <c r="M43" s="569">
        <f>SUM(M36:M42)</f>
        <v>0</v>
      </c>
      <c r="N43" s="417"/>
      <c r="O43" s="565">
        <f>SUM(O36:O42)</f>
        <v>0</v>
      </c>
      <c r="P43" s="566">
        <f t="shared" ref="P43:Q43" si="27">SUM(P36:P42)</f>
        <v>0</v>
      </c>
      <c r="Q43" s="566">
        <f t="shared" si="27"/>
        <v>0</v>
      </c>
      <c r="R43" s="566">
        <f>SUM(R36:R42)</f>
        <v>0</v>
      </c>
      <c r="S43" s="1230"/>
      <c r="T43" s="569">
        <f>SUM(T36:T42)</f>
        <v>0</v>
      </c>
      <c r="U43" s="567">
        <f t="shared" ref="U43:W43" si="28">SUM(U36:U42)</f>
        <v>0</v>
      </c>
      <c r="V43" s="567">
        <f t="shared" si="28"/>
        <v>0</v>
      </c>
      <c r="W43" s="567">
        <f t="shared" si="28"/>
        <v>0</v>
      </c>
      <c r="X43" s="565">
        <f>SUM(X36:X42)</f>
        <v>0</v>
      </c>
      <c r="Y43" s="586">
        <f>SUM(Y36:Y42)</f>
        <v>0</v>
      </c>
      <c r="Z43" s="417"/>
      <c r="AA43" s="417"/>
      <c r="AB43" s="417"/>
      <c r="AC43" s="417"/>
    </row>
    <row r="44" spans="1:29" s="29" customFormat="1" ht="33" customHeight="1" thickBot="1" x14ac:dyDescent="0.3">
      <c r="A44" s="417"/>
      <c r="B44" s="452"/>
      <c r="C44" s="2080" t="s">
        <v>708</v>
      </c>
      <c r="D44" s="2081"/>
      <c r="E44" s="2081"/>
      <c r="F44" s="2081"/>
      <c r="G44" s="2081"/>
      <c r="H44" s="587">
        <f>SUM(I44:K44)</f>
        <v>0</v>
      </c>
      <c r="I44" s="700">
        <v>0</v>
      </c>
      <c r="J44" s="700">
        <v>0</v>
      </c>
      <c r="K44" s="701">
        <v>0</v>
      </c>
      <c r="L44" s="417"/>
      <c r="M44" s="417"/>
      <c r="N44" s="417"/>
      <c r="O44" s="2055" t="s">
        <v>709</v>
      </c>
      <c r="P44" s="2056"/>
      <c r="Q44" s="2056"/>
      <c r="R44" s="2056"/>
      <c r="S44" s="2057"/>
      <c r="T44" s="588">
        <f>SUM(U44:W44)</f>
        <v>0</v>
      </c>
      <c r="U44" s="574">
        <f>I44</f>
        <v>0</v>
      </c>
      <c r="V44" s="575">
        <f t="shared" ref="V44:W44" si="29">J44</f>
        <v>0</v>
      </c>
      <c r="W44" s="576">
        <f t="shared" si="29"/>
        <v>0</v>
      </c>
      <c r="X44" s="417"/>
      <c r="Y44" s="417"/>
      <c r="Z44" s="417"/>
      <c r="AA44" s="417"/>
      <c r="AB44" s="417"/>
      <c r="AC44" s="417"/>
    </row>
    <row r="45" spans="1:29" s="153" customFormat="1" ht="34.5" customHeight="1" thickBot="1" x14ac:dyDescent="0.3">
      <c r="A45" s="417"/>
      <c r="B45" s="577" t="s">
        <v>784</v>
      </c>
      <c r="C45" s="589"/>
      <c r="D45" s="589"/>
      <c r="E45" s="589"/>
      <c r="F45" s="589"/>
      <c r="G45" s="589"/>
      <c r="H45" s="589"/>
      <c r="I45" s="417"/>
      <c r="J45" s="417"/>
      <c r="K45" s="417"/>
      <c r="L45" s="417"/>
      <c r="M45" s="417"/>
      <c r="N45" s="417"/>
      <c r="O45" s="2058" t="s">
        <v>710</v>
      </c>
      <c r="P45" s="2059"/>
      <c r="Q45" s="2059"/>
      <c r="R45" s="2059"/>
      <c r="S45" s="2060"/>
      <c r="T45" s="578">
        <f t="shared" ref="T45:T46" si="30">SUM(U45:W45)</f>
        <v>0</v>
      </c>
      <c r="U45" s="255">
        <v>0</v>
      </c>
      <c r="V45" s="385">
        <v>0</v>
      </c>
      <c r="W45" s="699">
        <v>0</v>
      </c>
      <c r="X45" s="417"/>
      <c r="Y45" s="417"/>
      <c r="Z45" s="417"/>
      <c r="AA45" s="417"/>
      <c r="AB45" s="417"/>
      <c r="AC45" s="417"/>
    </row>
    <row r="46" spans="1:29" s="29" customFormat="1" ht="35.25" customHeight="1" thickTop="1" thickBot="1" x14ac:dyDescent="0.3">
      <c r="A46" s="417"/>
      <c r="B46" s="579" t="s">
        <v>54</v>
      </c>
      <c r="C46" s="589"/>
      <c r="D46" s="589"/>
      <c r="E46" s="589"/>
      <c r="F46" s="589"/>
      <c r="G46" s="589"/>
      <c r="H46" s="589"/>
      <c r="I46" s="417"/>
      <c r="J46" s="417"/>
      <c r="K46" s="417"/>
      <c r="L46" s="417"/>
      <c r="M46" s="417"/>
      <c r="N46" s="417"/>
      <c r="O46" s="2061" t="s">
        <v>707</v>
      </c>
      <c r="P46" s="2062"/>
      <c r="Q46" s="2062"/>
      <c r="R46" s="2062"/>
      <c r="S46" s="2063"/>
      <c r="T46" s="580">
        <f t="shared" si="30"/>
        <v>0</v>
      </c>
      <c r="U46" s="581">
        <f>SUM(U44:U45)</f>
        <v>0</v>
      </c>
      <c r="V46" s="465">
        <f t="shared" ref="V46:W46" si="31">SUM(V44:V45)</f>
        <v>0</v>
      </c>
      <c r="W46" s="569">
        <f t="shared" si="31"/>
        <v>0</v>
      </c>
      <c r="X46" s="417"/>
      <c r="Y46" s="417"/>
      <c r="Z46" s="417"/>
      <c r="AA46" s="417"/>
      <c r="AB46" s="417"/>
      <c r="AC46" s="417"/>
    </row>
    <row r="47" spans="1:29" s="29" customFormat="1" ht="15" x14ac:dyDescent="0.25">
      <c r="A47" s="417"/>
      <c r="B47" s="417" t="s">
        <v>183</v>
      </c>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row>
    <row r="48" spans="1:29" s="29" customFormat="1" ht="15" x14ac:dyDescent="0.25">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s="1500" customFormat="1" ht="18.75" x14ac:dyDescent="0.3">
      <c r="A49" s="1473"/>
      <c r="B49" s="1456" t="s">
        <v>552</v>
      </c>
      <c r="C49" s="1476"/>
      <c r="D49" s="1476"/>
      <c r="E49" s="1476"/>
      <c r="F49" s="1476"/>
      <c r="G49" s="1476"/>
      <c r="H49" s="1476"/>
      <c r="I49" s="1473"/>
      <c r="J49" s="1473"/>
      <c r="K49" s="1473"/>
      <c r="L49" s="1473"/>
      <c r="M49" s="1473"/>
      <c r="N49" s="1473"/>
      <c r="O49" s="1473"/>
      <c r="P49" s="1473"/>
      <c r="Q49" s="1473"/>
      <c r="R49" s="1473"/>
      <c r="S49" s="1473"/>
      <c r="T49" s="1473"/>
      <c r="U49" s="1473"/>
      <c r="V49" s="1473"/>
      <c r="W49" s="1473"/>
      <c r="X49" s="1473"/>
      <c r="Y49" s="1473"/>
      <c r="Z49" s="1473"/>
      <c r="AA49" s="1473"/>
      <c r="AB49" s="1473"/>
      <c r="AC49" s="1473"/>
    </row>
    <row r="50" spans="1:29" s="153" customFormat="1" ht="15" x14ac:dyDescent="0.25">
      <c r="A50" s="417"/>
      <c r="B50" s="590" t="s">
        <v>581</v>
      </c>
      <c r="C50" s="420"/>
      <c r="D50" s="397"/>
      <c r="E50" s="420"/>
      <c r="F50" s="397"/>
      <c r="G50" s="402"/>
      <c r="H50" s="402"/>
      <c r="I50" s="417"/>
      <c r="J50" s="417"/>
      <c r="K50" s="417"/>
      <c r="L50" s="417"/>
      <c r="M50" s="417"/>
      <c r="N50" s="417"/>
      <c r="O50" s="417"/>
      <c r="P50" s="417"/>
      <c r="Q50" s="417"/>
      <c r="R50" s="417"/>
      <c r="S50" s="417"/>
      <c r="T50" s="417"/>
      <c r="U50" s="417"/>
      <c r="V50" s="417"/>
      <c r="W50" s="417"/>
      <c r="X50" s="417"/>
      <c r="Y50" s="417"/>
      <c r="Z50" s="417"/>
      <c r="AA50" s="417"/>
      <c r="AB50" s="417"/>
      <c r="AC50" s="417"/>
    </row>
    <row r="51" spans="1:29" s="153" customFormat="1" ht="15" x14ac:dyDescent="0.25">
      <c r="A51" s="417"/>
      <c r="B51" s="402" t="s">
        <v>727</v>
      </c>
      <c r="C51" s="420"/>
      <c r="D51" s="397"/>
      <c r="E51" s="420"/>
      <c r="F51" s="397"/>
      <c r="G51" s="402"/>
      <c r="H51" s="402"/>
      <c r="I51" s="417"/>
      <c r="J51" s="417"/>
      <c r="K51" s="417"/>
      <c r="L51" s="417"/>
      <c r="M51" s="417"/>
      <c r="N51" s="417"/>
      <c r="O51" s="417"/>
      <c r="P51" s="417"/>
      <c r="Q51" s="417"/>
      <c r="R51" s="417"/>
      <c r="S51" s="417"/>
      <c r="T51" s="417"/>
      <c r="U51" s="417"/>
      <c r="V51" s="417"/>
      <c r="W51" s="417"/>
      <c r="X51" s="417"/>
      <c r="Y51" s="417"/>
      <c r="Z51" s="417"/>
      <c r="AA51" s="417"/>
      <c r="AB51" s="417"/>
      <c r="AC51" s="417"/>
    </row>
    <row r="52" spans="1:29" s="153" customFormat="1" ht="15.75" thickBot="1" x14ac:dyDescent="0.3">
      <c r="A52" s="417"/>
      <c r="B52" s="505" t="s">
        <v>728</v>
      </c>
      <c r="C52" s="420"/>
      <c r="D52" s="397"/>
      <c r="E52" s="420"/>
      <c r="F52" s="397"/>
      <c r="G52" s="402"/>
      <c r="H52" s="402"/>
      <c r="I52" s="417"/>
      <c r="J52" s="417"/>
      <c r="K52" s="417"/>
      <c r="L52" s="417"/>
      <c r="M52" s="417"/>
      <c r="N52" s="417"/>
      <c r="O52" s="417"/>
      <c r="P52" s="417"/>
      <c r="Q52" s="417"/>
      <c r="R52" s="417"/>
      <c r="S52" s="417"/>
      <c r="T52" s="417"/>
      <c r="U52" s="417"/>
      <c r="V52" s="417"/>
      <c r="W52" s="417"/>
      <c r="X52" s="417"/>
      <c r="Y52" s="417"/>
      <c r="Z52" s="417"/>
      <c r="AA52" s="417"/>
      <c r="AB52" s="417"/>
      <c r="AC52" s="417"/>
    </row>
    <row r="53" spans="1:29" s="153" customFormat="1" ht="15" x14ac:dyDescent="0.25">
      <c r="A53" s="417"/>
      <c r="B53" s="1517" t="s">
        <v>22</v>
      </c>
      <c r="C53" s="1518" t="s">
        <v>28</v>
      </c>
      <c r="D53" s="1518" t="s">
        <v>29</v>
      </c>
      <c r="E53" s="1518" t="s">
        <v>30</v>
      </c>
      <c r="F53" s="1518" t="s">
        <v>31</v>
      </c>
      <c r="G53" s="1518" t="s">
        <v>32</v>
      </c>
      <c r="H53" s="1518" t="s">
        <v>33</v>
      </c>
      <c r="I53" s="1518" t="s">
        <v>8</v>
      </c>
      <c r="J53" s="1518" t="s">
        <v>9</v>
      </c>
      <c r="K53" s="1518" t="s">
        <v>0</v>
      </c>
      <c r="L53" s="1518" t="s">
        <v>2</v>
      </c>
      <c r="M53" s="1518" t="s">
        <v>3</v>
      </c>
      <c r="N53" s="1518" t="s">
        <v>4</v>
      </c>
      <c r="O53" s="1519" t="s">
        <v>19</v>
      </c>
      <c r="P53" s="417"/>
      <c r="Q53" s="417"/>
      <c r="R53" s="417"/>
      <c r="S53" s="417"/>
      <c r="T53" s="417"/>
      <c r="U53" s="417"/>
      <c r="V53" s="417"/>
      <c r="W53" s="417"/>
      <c r="X53" s="417"/>
      <c r="Y53" s="417"/>
      <c r="Z53" s="417"/>
      <c r="AA53" s="417"/>
      <c r="AB53" s="417"/>
      <c r="AC53" s="417"/>
    </row>
    <row r="54" spans="1:29" s="153" customFormat="1" ht="15" x14ac:dyDescent="0.25">
      <c r="A54" s="417"/>
      <c r="B54" s="1520" t="e">
        <f>#REF!</f>
        <v>#REF!</v>
      </c>
      <c r="C54" s="1521"/>
      <c r="D54" s="1521"/>
      <c r="E54" s="1521"/>
      <c r="F54" s="1521"/>
      <c r="G54" s="1521"/>
      <c r="H54" s="1521"/>
      <c r="I54" s="1521"/>
      <c r="J54" s="1521"/>
      <c r="K54" s="1521"/>
      <c r="L54" s="1521"/>
      <c r="M54" s="1521"/>
      <c r="N54" s="1521"/>
      <c r="O54" s="1522"/>
      <c r="P54" s="417"/>
      <c r="Q54" s="417"/>
      <c r="R54" s="417"/>
      <c r="S54" s="417"/>
      <c r="T54" s="417"/>
      <c r="U54" s="417"/>
      <c r="V54" s="417"/>
      <c r="W54" s="417"/>
      <c r="X54" s="417"/>
      <c r="Y54" s="417"/>
      <c r="Z54" s="417"/>
      <c r="AA54" s="417"/>
      <c r="AB54" s="417"/>
      <c r="AC54" s="417"/>
    </row>
    <row r="55" spans="1:29" s="153" customFormat="1" ht="15" x14ac:dyDescent="0.25">
      <c r="A55" s="417"/>
      <c r="B55" s="1523" t="s">
        <v>585</v>
      </c>
      <c r="C55" s="591">
        <f>'2. Indoor Water Demand'!F143</f>
        <v>0</v>
      </c>
      <c r="D55" s="591">
        <f>'2. Indoor Water Demand'!G143</f>
        <v>0</v>
      </c>
      <c r="E55" s="591">
        <f>'2. Indoor Water Demand'!H143</f>
        <v>0</v>
      </c>
      <c r="F55" s="591">
        <f>'2. Indoor Water Demand'!I143</f>
        <v>0</v>
      </c>
      <c r="G55" s="591">
        <f>'2. Indoor Water Demand'!J143</f>
        <v>0</v>
      </c>
      <c r="H55" s="591">
        <f>'2. Indoor Water Demand'!K143</f>
        <v>0</v>
      </c>
      <c r="I55" s="591">
        <f>'2. Indoor Water Demand'!L143</f>
        <v>0</v>
      </c>
      <c r="J55" s="591">
        <f>'2. Indoor Water Demand'!M143</f>
        <v>0</v>
      </c>
      <c r="K55" s="591">
        <f>'2. Indoor Water Demand'!N143</f>
        <v>0</v>
      </c>
      <c r="L55" s="591">
        <f>'2. Indoor Water Demand'!O143</f>
        <v>0</v>
      </c>
      <c r="M55" s="591">
        <f>'2. Indoor Water Demand'!P143</f>
        <v>0</v>
      </c>
      <c r="N55" s="591">
        <f>'2. Indoor Water Demand'!Q143</f>
        <v>0</v>
      </c>
      <c r="O55" s="592">
        <f>SUM(C55:N55)</f>
        <v>0</v>
      </c>
      <c r="P55" s="417"/>
      <c r="Q55" s="417"/>
      <c r="R55" s="417"/>
      <c r="S55" s="417"/>
      <c r="T55" s="417"/>
      <c r="U55" s="417"/>
      <c r="V55" s="417"/>
      <c r="W55" s="417"/>
      <c r="X55" s="417"/>
      <c r="Y55" s="417"/>
      <c r="Z55" s="417"/>
      <c r="AA55" s="417"/>
      <c r="AB55" s="417"/>
      <c r="AC55" s="417"/>
    </row>
    <row r="56" spans="1:29" s="153" customFormat="1" ht="18" thickBot="1" x14ac:dyDescent="0.3">
      <c r="A56" s="417"/>
      <c r="B56" s="1524" t="s">
        <v>185</v>
      </c>
      <c r="C56" s="702">
        <v>0.15</v>
      </c>
      <c r="D56" s="702">
        <v>0.15</v>
      </c>
      <c r="E56" s="702">
        <v>0.15</v>
      </c>
      <c r="F56" s="702">
        <v>0.15</v>
      </c>
      <c r="G56" s="702">
        <v>0.15</v>
      </c>
      <c r="H56" s="702">
        <v>0.15</v>
      </c>
      <c r="I56" s="702">
        <v>0.15</v>
      </c>
      <c r="J56" s="702">
        <v>0.15</v>
      </c>
      <c r="K56" s="702">
        <v>0.15</v>
      </c>
      <c r="L56" s="702">
        <v>0.15</v>
      </c>
      <c r="M56" s="702">
        <v>0.15</v>
      </c>
      <c r="N56" s="702">
        <v>0.15</v>
      </c>
      <c r="O56" s="593"/>
      <c r="P56" s="417"/>
      <c r="Q56" s="417"/>
      <c r="R56" s="417"/>
      <c r="S56" s="417"/>
      <c r="T56" s="417"/>
      <c r="U56" s="417"/>
      <c r="V56" s="417"/>
      <c r="W56" s="417"/>
      <c r="X56" s="417"/>
      <c r="Y56" s="417"/>
      <c r="Z56" s="417"/>
      <c r="AA56" s="417"/>
      <c r="AB56" s="417"/>
      <c r="AC56" s="417"/>
    </row>
    <row r="57" spans="1:29" s="153" customFormat="1" ht="15.75" thickTop="1" x14ac:dyDescent="0.25">
      <c r="A57" s="417"/>
      <c r="B57" s="1523" t="s">
        <v>586</v>
      </c>
      <c r="C57" s="594">
        <f>C55*C56</f>
        <v>0</v>
      </c>
      <c r="D57" s="594">
        <f t="shared" ref="D57:N57" si="32">D55*D56</f>
        <v>0</v>
      </c>
      <c r="E57" s="594">
        <f t="shared" si="32"/>
        <v>0</v>
      </c>
      <c r="F57" s="594">
        <f t="shared" si="32"/>
        <v>0</v>
      </c>
      <c r="G57" s="594">
        <f t="shared" si="32"/>
        <v>0</v>
      </c>
      <c r="H57" s="594">
        <f t="shared" si="32"/>
        <v>0</v>
      </c>
      <c r="I57" s="594">
        <f t="shared" si="32"/>
        <v>0</v>
      </c>
      <c r="J57" s="594">
        <f t="shared" si="32"/>
        <v>0</v>
      </c>
      <c r="K57" s="594">
        <f t="shared" si="32"/>
        <v>0</v>
      </c>
      <c r="L57" s="594">
        <f t="shared" si="32"/>
        <v>0</v>
      </c>
      <c r="M57" s="594">
        <f t="shared" si="32"/>
        <v>0</v>
      </c>
      <c r="N57" s="594">
        <f t="shared" si="32"/>
        <v>0</v>
      </c>
      <c r="O57" s="592">
        <f>SUM(C57:N57)</f>
        <v>0</v>
      </c>
      <c r="P57" s="417"/>
      <c r="Q57" s="417"/>
      <c r="R57" s="417"/>
      <c r="S57" s="417"/>
      <c r="T57" s="417"/>
      <c r="U57" s="417"/>
      <c r="V57" s="417"/>
      <c r="W57" s="417"/>
      <c r="X57" s="417"/>
      <c r="Y57" s="417"/>
      <c r="Z57" s="417"/>
      <c r="AA57" s="417"/>
      <c r="AB57" s="417"/>
      <c r="AC57" s="417"/>
    </row>
    <row r="58" spans="1:29" s="153" customFormat="1" ht="15" x14ac:dyDescent="0.25">
      <c r="A58" s="417"/>
      <c r="B58" s="1523" t="s">
        <v>587</v>
      </c>
      <c r="C58" s="591">
        <f>'2. Indoor Water Demand'!H83*'3. Indoor Non-Potable Supply'!C56</f>
        <v>0</v>
      </c>
      <c r="D58" s="591">
        <f>'2. Indoor Water Demand'!I83*'3. Indoor Non-Potable Supply'!D56</f>
        <v>0</v>
      </c>
      <c r="E58" s="591">
        <f>'2. Indoor Water Demand'!J83*'3. Indoor Non-Potable Supply'!E56</f>
        <v>0</v>
      </c>
      <c r="F58" s="591">
        <f>'2. Indoor Water Demand'!K83*'3. Indoor Non-Potable Supply'!F56</f>
        <v>0</v>
      </c>
      <c r="G58" s="591">
        <f>'2. Indoor Water Demand'!L83*'3. Indoor Non-Potable Supply'!G56</f>
        <v>0</v>
      </c>
      <c r="H58" s="591">
        <f>'2. Indoor Water Demand'!M83*'3. Indoor Non-Potable Supply'!H56</f>
        <v>0</v>
      </c>
      <c r="I58" s="591">
        <f>'2. Indoor Water Demand'!N83*'3. Indoor Non-Potable Supply'!I56</f>
        <v>0</v>
      </c>
      <c r="J58" s="591">
        <f>'2. Indoor Water Demand'!O83*'3. Indoor Non-Potable Supply'!J56</f>
        <v>0</v>
      </c>
      <c r="K58" s="591">
        <f>'2. Indoor Water Demand'!P83*'3. Indoor Non-Potable Supply'!K56</f>
        <v>0</v>
      </c>
      <c r="L58" s="591">
        <f>'2. Indoor Water Demand'!Q83*'3. Indoor Non-Potable Supply'!L56</f>
        <v>0</v>
      </c>
      <c r="M58" s="591">
        <f>'2. Indoor Water Demand'!R83*'3. Indoor Non-Potable Supply'!M56</f>
        <v>0</v>
      </c>
      <c r="N58" s="591">
        <f>'2. Indoor Water Demand'!S83*'3. Indoor Non-Potable Supply'!N56</f>
        <v>0</v>
      </c>
      <c r="O58" s="595"/>
      <c r="P58" s="417"/>
      <c r="Q58" s="417"/>
      <c r="R58" s="417"/>
      <c r="S58" s="417"/>
      <c r="T58" s="417"/>
      <c r="U58" s="417"/>
      <c r="V58" s="417"/>
      <c r="W58" s="417"/>
      <c r="X58" s="417"/>
      <c r="Y58" s="417"/>
      <c r="Z58" s="417"/>
      <c r="AA58" s="417"/>
      <c r="AB58" s="417"/>
      <c r="AC58" s="417"/>
    </row>
    <row r="59" spans="1:29" s="153" customFormat="1" ht="32.25" x14ac:dyDescent="0.25">
      <c r="A59" s="417"/>
      <c r="B59" s="1523" t="s">
        <v>682</v>
      </c>
      <c r="C59" s="703"/>
      <c r="D59" s="703"/>
      <c r="E59" s="703"/>
      <c r="F59" s="703"/>
      <c r="G59" s="703"/>
      <c r="H59" s="703"/>
      <c r="I59" s="703"/>
      <c r="J59" s="703"/>
      <c r="K59" s="703"/>
      <c r="L59" s="703"/>
      <c r="M59" s="703"/>
      <c r="N59" s="703"/>
      <c r="O59" s="592">
        <f>SUM(C59:N59)</f>
        <v>0</v>
      </c>
      <c r="P59" s="417"/>
      <c r="Q59" s="417"/>
      <c r="R59" s="417"/>
      <c r="S59" s="417"/>
      <c r="T59" s="417"/>
      <c r="U59" s="417"/>
      <c r="V59" s="417"/>
      <c r="W59" s="417"/>
      <c r="X59" s="417"/>
      <c r="Y59" s="417"/>
      <c r="Z59" s="417"/>
      <c r="AA59" s="417"/>
      <c r="AB59" s="417"/>
      <c r="AC59" s="417"/>
    </row>
    <row r="60" spans="1:29" ht="8.25" customHeight="1" x14ac:dyDescent="0.2">
      <c r="B60" s="596"/>
      <c r="C60" s="597"/>
      <c r="D60" s="597"/>
      <c r="E60" s="597"/>
      <c r="F60" s="597"/>
      <c r="G60" s="597"/>
      <c r="H60" s="597"/>
      <c r="I60" s="597"/>
      <c r="J60" s="597"/>
      <c r="K60" s="597"/>
      <c r="L60" s="597"/>
      <c r="M60" s="597"/>
      <c r="N60" s="597"/>
      <c r="O60" s="598"/>
    </row>
    <row r="61" spans="1:29" s="153" customFormat="1" ht="15" x14ac:dyDescent="0.25">
      <c r="A61" s="417"/>
      <c r="B61" s="1520" t="e">
        <f>#REF!</f>
        <v>#REF!</v>
      </c>
      <c r="C61" s="1521"/>
      <c r="D61" s="1521"/>
      <c r="E61" s="1521"/>
      <c r="F61" s="1521"/>
      <c r="G61" s="1521"/>
      <c r="H61" s="1521"/>
      <c r="I61" s="1521"/>
      <c r="J61" s="1521"/>
      <c r="K61" s="1521"/>
      <c r="L61" s="1521"/>
      <c r="M61" s="1521"/>
      <c r="N61" s="1521"/>
      <c r="O61" s="1522"/>
      <c r="P61" s="417"/>
      <c r="Q61" s="417"/>
      <c r="R61" s="417"/>
      <c r="S61" s="417"/>
      <c r="T61" s="417"/>
      <c r="U61" s="417"/>
      <c r="V61" s="417"/>
      <c r="W61" s="417"/>
      <c r="X61" s="417"/>
      <c r="Y61" s="417"/>
      <c r="Z61" s="417"/>
      <c r="AA61" s="417"/>
      <c r="AB61" s="417"/>
      <c r="AC61" s="417"/>
    </row>
    <row r="62" spans="1:29" s="153" customFormat="1" ht="15" x14ac:dyDescent="0.25">
      <c r="A62" s="417"/>
      <c r="B62" s="1523" t="s">
        <v>585</v>
      </c>
      <c r="C62" s="591">
        <f>'2. Indoor Water Demand'!F144</f>
        <v>0</v>
      </c>
      <c r="D62" s="591">
        <f>'2. Indoor Water Demand'!G144</f>
        <v>0</v>
      </c>
      <c r="E62" s="591">
        <f>'2. Indoor Water Demand'!H144</f>
        <v>0</v>
      </c>
      <c r="F62" s="591">
        <f>'2. Indoor Water Demand'!I144</f>
        <v>0</v>
      </c>
      <c r="G62" s="591">
        <f>'2. Indoor Water Demand'!J144</f>
        <v>0</v>
      </c>
      <c r="H62" s="591">
        <f>'2. Indoor Water Demand'!K144</f>
        <v>0</v>
      </c>
      <c r="I62" s="591">
        <f>'2. Indoor Water Demand'!L144</f>
        <v>0</v>
      </c>
      <c r="J62" s="591">
        <f>'2. Indoor Water Demand'!M144</f>
        <v>0</v>
      </c>
      <c r="K62" s="591">
        <f>'2. Indoor Water Demand'!N144</f>
        <v>0</v>
      </c>
      <c r="L62" s="591">
        <f>'2. Indoor Water Demand'!O144</f>
        <v>0</v>
      </c>
      <c r="M62" s="591">
        <f>'2. Indoor Water Demand'!P144</f>
        <v>0</v>
      </c>
      <c r="N62" s="591">
        <f>'2. Indoor Water Demand'!Q144</f>
        <v>0</v>
      </c>
      <c r="O62" s="592">
        <f t="shared" ref="O62:O69" si="33">SUM(C62:N62)</f>
        <v>0</v>
      </c>
      <c r="P62" s="417"/>
      <c r="Q62" s="417"/>
      <c r="R62" s="417"/>
      <c r="S62" s="417"/>
      <c r="T62" s="417"/>
      <c r="U62" s="417"/>
      <c r="V62" s="417"/>
      <c r="W62" s="417"/>
      <c r="X62" s="417"/>
      <c r="Y62" s="417"/>
      <c r="Z62" s="417"/>
      <c r="AA62" s="417"/>
      <c r="AB62" s="417"/>
      <c r="AC62" s="417"/>
    </row>
    <row r="63" spans="1:29" s="153" customFormat="1" ht="18" thickBot="1" x14ac:dyDescent="0.3">
      <c r="A63" s="417"/>
      <c r="B63" s="1524" t="s">
        <v>185</v>
      </c>
      <c r="C63" s="702">
        <v>0.15</v>
      </c>
      <c r="D63" s="702">
        <v>0.15</v>
      </c>
      <c r="E63" s="702">
        <v>0.15</v>
      </c>
      <c r="F63" s="702">
        <v>0.15</v>
      </c>
      <c r="G63" s="702">
        <v>0.15</v>
      </c>
      <c r="H63" s="702">
        <v>0.15</v>
      </c>
      <c r="I63" s="702">
        <v>0.15</v>
      </c>
      <c r="J63" s="702">
        <v>0.15</v>
      </c>
      <c r="K63" s="702">
        <v>0.15</v>
      </c>
      <c r="L63" s="702">
        <v>0.15</v>
      </c>
      <c r="M63" s="702">
        <v>0.15</v>
      </c>
      <c r="N63" s="702">
        <v>0.15</v>
      </c>
      <c r="O63" s="593"/>
      <c r="P63" s="417"/>
      <c r="Q63" s="417"/>
      <c r="R63" s="417"/>
      <c r="S63" s="417"/>
      <c r="T63" s="417"/>
      <c r="U63" s="417"/>
      <c r="V63" s="417"/>
      <c r="W63" s="417"/>
      <c r="X63" s="417"/>
      <c r="Y63" s="417"/>
      <c r="Z63" s="417"/>
      <c r="AA63" s="417"/>
      <c r="AB63" s="417"/>
      <c r="AC63" s="417"/>
    </row>
    <row r="64" spans="1:29" s="153" customFormat="1" ht="15.75" thickTop="1" x14ac:dyDescent="0.25">
      <c r="A64" s="417"/>
      <c r="B64" s="1523" t="s">
        <v>588</v>
      </c>
      <c r="C64" s="594">
        <f>C62*C63</f>
        <v>0</v>
      </c>
      <c r="D64" s="594">
        <f t="shared" ref="D64" si="34">D62*D63</f>
        <v>0</v>
      </c>
      <c r="E64" s="594">
        <f t="shared" ref="E64" si="35">E62*E63</f>
        <v>0</v>
      </c>
      <c r="F64" s="594">
        <f t="shared" ref="F64" si="36">F62*F63</f>
        <v>0</v>
      </c>
      <c r="G64" s="594">
        <f t="shared" ref="G64" si="37">G62*G63</f>
        <v>0</v>
      </c>
      <c r="H64" s="594">
        <f t="shared" ref="H64" si="38">H62*H63</f>
        <v>0</v>
      </c>
      <c r="I64" s="594">
        <f t="shared" ref="I64" si="39">I62*I63</f>
        <v>0</v>
      </c>
      <c r="J64" s="594">
        <f t="shared" ref="J64" si="40">J62*J63</f>
        <v>0</v>
      </c>
      <c r="K64" s="594">
        <f t="shared" ref="K64" si="41">K62*K63</f>
        <v>0</v>
      </c>
      <c r="L64" s="594">
        <f t="shared" ref="L64" si="42">L62*L63</f>
        <v>0</v>
      </c>
      <c r="M64" s="594">
        <f t="shared" ref="M64" si="43">M62*M63</f>
        <v>0</v>
      </c>
      <c r="N64" s="594">
        <f t="shared" ref="N64" si="44">N62*N63</f>
        <v>0</v>
      </c>
      <c r="O64" s="592">
        <f>SUM(C64:N64)</f>
        <v>0</v>
      </c>
      <c r="P64" s="417"/>
      <c r="Q64" s="417"/>
      <c r="R64" s="417"/>
      <c r="S64" s="417"/>
      <c r="T64" s="417"/>
      <c r="U64" s="417"/>
      <c r="V64" s="417"/>
      <c r="W64" s="417"/>
      <c r="X64" s="417"/>
      <c r="Y64" s="417"/>
      <c r="Z64" s="417"/>
      <c r="AA64" s="417"/>
      <c r="AB64" s="417"/>
      <c r="AC64" s="417"/>
    </row>
    <row r="65" spans="1:29" s="153" customFormat="1" ht="15" x14ac:dyDescent="0.25">
      <c r="A65" s="417"/>
      <c r="B65" s="1523" t="s">
        <v>589</v>
      </c>
      <c r="C65" s="591">
        <f>'2. Indoor Water Demand'!H110*'3. Indoor Non-Potable Supply'!C63</f>
        <v>0</v>
      </c>
      <c r="D65" s="591">
        <f>'2. Indoor Water Demand'!I110*'3. Indoor Non-Potable Supply'!D63</f>
        <v>0</v>
      </c>
      <c r="E65" s="591">
        <f>'2. Indoor Water Demand'!J110*'3. Indoor Non-Potable Supply'!E63</f>
        <v>0</v>
      </c>
      <c r="F65" s="591">
        <f>'2. Indoor Water Demand'!K110*'3. Indoor Non-Potable Supply'!F63</f>
        <v>0</v>
      </c>
      <c r="G65" s="591">
        <f>'2. Indoor Water Demand'!L110*'3. Indoor Non-Potable Supply'!G63</f>
        <v>0</v>
      </c>
      <c r="H65" s="591">
        <f>'2. Indoor Water Demand'!M110*'3. Indoor Non-Potable Supply'!H63</f>
        <v>0</v>
      </c>
      <c r="I65" s="591">
        <f>'2. Indoor Water Demand'!N110*'3. Indoor Non-Potable Supply'!I63</f>
        <v>0</v>
      </c>
      <c r="J65" s="591">
        <f>'2. Indoor Water Demand'!O110*'3. Indoor Non-Potable Supply'!J63</f>
        <v>0</v>
      </c>
      <c r="K65" s="591">
        <f>'2. Indoor Water Demand'!P110*'3. Indoor Non-Potable Supply'!K63</f>
        <v>0</v>
      </c>
      <c r="L65" s="591">
        <f>'2. Indoor Water Demand'!Q110*'3. Indoor Non-Potable Supply'!L63</f>
        <v>0</v>
      </c>
      <c r="M65" s="591">
        <f>'2. Indoor Water Demand'!R110*'3. Indoor Non-Potable Supply'!M63</f>
        <v>0</v>
      </c>
      <c r="N65" s="591">
        <f>'2. Indoor Water Demand'!S110*'3. Indoor Non-Potable Supply'!N63</f>
        <v>0</v>
      </c>
      <c r="O65" s="595"/>
      <c r="P65" s="417"/>
      <c r="Q65" s="417"/>
      <c r="R65" s="417"/>
      <c r="S65" s="417"/>
      <c r="T65" s="417"/>
      <c r="U65" s="417"/>
      <c r="V65" s="417"/>
      <c r="W65" s="417"/>
      <c r="X65" s="417"/>
      <c r="Y65" s="417"/>
      <c r="Z65" s="417"/>
      <c r="AA65" s="417"/>
      <c r="AB65" s="417"/>
      <c r="AC65" s="417"/>
    </row>
    <row r="66" spans="1:29" s="153" customFormat="1" ht="32.25" x14ac:dyDescent="0.25">
      <c r="A66" s="417"/>
      <c r="B66" s="1523" t="s">
        <v>682</v>
      </c>
      <c r="C66" s="703"/>
      <c r="D66" s="703"/>
      <c r="E66" s="703"/>
      <c r="F66" s="703"/>
      <c r="G66" s="703"/>
      <c r="H66" s="703"/>
      <c r="I66" s="703"/>
      <c r="J66" s="703"/>
      <c r="K66" s="703"/>
      <c r="L66" s="703"/>
      <c r="M66" s="703"/>
      <c r="N66" s="703"/>
      <c r="O66" s="592">
        <f>SUM(C66:N66)</f>
        <v>0</v>
      </c>
      <c r="P66" s="417"/>
      <c r="Q66" s="417"/>
      <c r="R66" s="417"/>
      <c r="S66" s="417"/>
      <c r="T66" s="417"/>
      <c r="U66" s="417"/>
      <c r="V66" s="417"/>
      <c r="W66" s="417"/>
      <c r="X66" s="417"/>
      <c r="Y66" s="417"/>
      <c r="Z66" s="417"/>
      <c r="AA66" s="417"/>
      <c r="AB66" s="417"/>
      <c r="AC66" s="417"/>
    </row>
    <row r="67" spans="1:29" s="40" customFormat="1" ht="7.5" customHeight="1" x14ac:dyDescent="0.2">
      <c r="A67" s="414"/>
      <c r="B67" s="596"/>
      <c r="C67" s="597"/>
      <c r="D67" s="597"/>
      <c r="E67" s="597"/>
      <c r="F67" s="597"/>
      <c r="G67" s="597"/>
      <c r="H67" s="597"/>
      <c r="I67" s="597"/>
      <c r="J67" s="597"/>
      <c r="K67" s="597"/>
      <c r="L67" s="597"/>
      <c r="M67" s="597"/>
      <c r="N67" s="597"/>
      <c r="O67" s="598"/>
      <c r="P67" s="414"/>
      <c r="Q67" s="414"/>
      <c r="R67" s="414"/>
      <c r="S67" s="414"/>
      <c r="T67" s="414"/>
      <c r="U67" s="414"/>
      <c r="V67" s="414"/>
      <c r="W67" s="414"/>
      <c r="X67" s="414"/>
      <c r="Y67" s="414"/>
      <c r="Z67" s="414"/>
      <c r="AA67" s="414"/>
      <c r="AB67" s="414"/>
      <c r="AC67" s="414"/>
    </row>
    <row r="68" spans="1:29" s="153" customFormat="1" ht="15" x14ac:dyDescent="0.25">
      <c r="A68" s="417"/>
      <c r="B68" s="1520" t="e">
        <f>#REF!</f>
        <v>#REF!</v>
      </c>
      <c r="C68" s="1521"/>
      <c r="D68" s="1521"/>
      <c r="E68" s="1521"/>
      <c r="F68" s="1521"/>
      <c r="G68" s="1521"/>
      <c r="H68" s="1521"/>
      <c r="I68" s="1521"/>
      <c r="J68" s="1521"/>
      <c r="K68" s="1521"/>
      <c r="L68" s="1521"/>
      <c r="M68" s="1521"/>
      <c r="N68" s="1521"/>
      <c r="O68" s="1522"/>
      <c r="P68" s="417"/>
      <c r="Q68" s="417"/>
      <c r="R68" s="417"/>
      <c r="S68" s="417"/>
      <c r="T68" s="417"/>
      <c r="U68" s="417"/>
      <c r="V68" s="417"/>
      <c r="W68" s="417"/>
      <c r="X68" s="417"/>
      <c r="Y68" s="417"/>
      <c r="Z68" s="417"/>
      <c r="AA68" s="417"/>
      <c r="AB68" s="417"/>
      <c r="AC68" s="417"/>
    </row>
    <row r="69" spans="1:29" s="153" customFormat="1" ht="15" x14ac:dyDescent="0.25">
      <c r="A69" s="417"/>
      <c r="B69" s="1525" t="s">
        <v>585</v>
      </c>
      <c r="C69" s="594">
        <f>'2. Indoor Water Demand'!F145</f>
        <v>0</v>
      </c>
      <c r="D69" s="594">
        <f>'2. Indoor Water Demand'!G145</f>
        <v>0</v>
      </c>
      <c r="E69" s="594">
        <f>'2. Indoor Water Demand'!H145</f>
        <v>0</v>
      </c>
      <c r="F69" s="594">
        <f>'2. Indoor Water Demand'!I145</f>
        <v>0</v>
      </c>
      <c r="G69" s="594">
        <f>'2. Indoor Water Demand'!J145</f>
        <v>0</v>
      </c>
      <c r="H69" s="594">
        <f>'2. Indoor Water Demand'!K145</f>
        <v>0</v>
      </c>
      <c r="I69" s="594">
        <f>'2. Indoor Water Demand'!L145</f>
        <v>0</v>
      </c>
      <c r="J69" s="594">
        <f>'2. Indoor Water Demand'!M145</f>
        <v>0</v>
      </c>
      <c r="K69" s="594">
        <f>'2. Indoor Water Demand'!N145</f>
        <v>0</v>
      </c>
      <c r="L69" s="594">
        <f>'2. Indoor Water Demand'!O145</f>
        <v>0</v>
      </c>
      <c r="M69" s="594">
        <f>'2. Indoor Water Demand'!P145</f>
        <v>0</v>
      </c>
      <c r="N69" s="594">
        <f>'2. Indoor Water Demand'!Q145</f>
        <v>0</v>
      </c>
      <c r="O69" s="599">
        <f t="shared" si="33"/>
        <v>0</v>
      </c>
      <c r="P69" s="417"/>
      <c r="Q69" s="417"/>
      <c r="R69" s="417"/>
      <c r="S69" s="417"/>
      <c r="T69" s="417"/>
      <c r="U69" s="417"/>
      <c r="V69" s="417"/>
      <c r="W69" s="417"/>
      <c r="X69" s="417"/>
      <c r="Y69" s="417"/>
      <c r="Z69" s="417"/>
      <c r="AA69" s="417"/>
      <c r="AB69" s="417"/>
      <c r="AC69" s="417"/>
    </row>
    <row r="70" spans="1:29" s="153" customFormat="1" ht="18" thickBot="1" x14ac:dyDescent="0.3">
      <c r="A70" s="417"/>
      <c r="B70" s="1523" t="s">
        <v>185</v>
      </c>
      <c r="C70" s="702">
        <v>0.15</v>
      </c>
      <c r="D70" s="702">
        <v>0.15</v>
      </c>
      <c r="E70" s="702">
        <v>0.15</v>
      </c>
      <c r="F70" s="702">
        <v>0.15</v>
      </c>
      <c r="G70" s="702">
        <v>0.15</v>
      </c>
      <c r="H70" s="702">
        <v>0.15</v>
      </c>
      <c r="I70" s="702">
        <v>0.15</v>
      </c>
      <c r="J70" s="702">
        <v>0.15</v>
      </c>
      <c r="K70" s="702">
        <v>0.15</v>
      </c>
      <c r="L70" s="702">
        <v>0.15</v>
      </c>
      <c r="M70" s="702">
        <v>0.15</v>
      </c>
      <c r="N70" s="702">
        <v>0.15</v>
      </c>
      <c r="O70" s="593"/>
      <c r="P70" s="417"/>
      <c r="Q70" s="417"/>
      <c r="R70" s="417"/>
      <c r="S70" s="417"/>
      <c r="T70" s="417"/>
      <c r="U70" s="417"/>
      <c r="V70" s="417"/>
      <c r="W70" s="417"/>
      <c r="X70" s="417"/>
      <c r="Y70" s="417"/>
      <c r="Z70" s="417"/>
      <c r="AA70" s="417"/>
      <c r="AB70" s="417"/>
      <c r="AC70" s="417"/>
    </row>
    <row r="71" spans="1:29" s="153" customFormat="1" ht="15.75" thickTop="1" x14ac:dyDescent="0.25">
      <c r="A71" s="417"/>
      <c r="B71" s="1523" t="s">
        <v>590</v>
      </c>
      <c r="C71" s="594">
        <f>C69*C70</f>
        <v>0</v>
      </c>
      <c r="D71" s="594">
        <f t="shared" ref="D71" si="45">D69*D70</f>
        <v>0</v>
      </c>
      <c r="E71" s="594">
        <f t="shared" ref="E71" si="46">E69*E70</f>
        <v>0</v>
      </c>
      <c r="F71" s="594">
        <f t="shared" ref="F71" si="47">F69*F70</f>
        <v>0</v>
      </c>
      <c r="G71" s="594">
        <f t="shared" ref="G71" si="48">G69*G70</f>
        <v>0</v>
      </c>
      <c r="H71" s="594">
        <f t="shared" ref="H71" si="49">H69*H70</f>
        <v>0</v>
      </c>
      <c r="I71" s="594">
        <f t="shared" ref="I71" si="50">I69*I70</f>
        <v>0</v>
      </c>
      <c r="J71" s="594">
        <f t="shared" ref="J71" si="51">J69*J70</f>
        <v>0</v>
      </c>
      <c r="K71" s="594">
        <f t="shared" ref="K71" si="52">K69*K70</f>
        <v>0</v>
      </c>
      <c r="L71" s="594">
        <f t="shared" ref="L71" si="53">L69*L70</f>
        <v>0</v>
      </c>
      <c r="M71" s="594">
        <f t="shared" ref="M71" si="54">M69*M70</f>
        <v>0</v>
      </c>
      <c r="N71" s="594">
        <f t="shared" ref="N71" si="55">N69*N70</f>
        <v>0</v>
      </c>
      <c r="O71" s="592">
        <f>SUM(C71:N71)</f>
        <v>0</v>
      </c>
      <c r="P71" s="417"/>
      <c r="Q71" s="417"/>
      <c r="R71" s="417"/>
      <c r="S71" s="417"/>
      <c r="T71" s="417"/>
      <c r="U71" s="417"/>
      <c r="V71" s="417"/>
      <c r="W71" s="417"/>
      <c r="X71" s="417"/>
      <c r="Y71" s="417"/>
      <c r="Z71" s="417"/>
      <c r="AA71" s="417"/>
      <c r="AB71" s="417"/>
      <c r="AC71" s="417"/>
    </row>
    <row r="72" spans="1:29" s="153" customFormat="1" ht="15" x14ac:dyDescent="0.25">
      <c r="A72" s="417"/>
      <c r="B72" s="1523" t="s">
        <v>591</v>
      </c>
      <c r="C72" s="591">
        <f>'2. Indoor Water Demand'!H137*C70</f>
        <v>0</v>
      </c>
      <c r="D72" s="591">
        <f>'2. Indoor Water Demand'!I137*D70</f>
        <v>0</v>
      </c>
      <c r="E72" s="591">
        <f>'2. Indoor Water Demand'!J137*E70</f>
        <v>0</v>
      </c>
      <c r="F72" s="591">
        <f>'2. Indoor Water Demand'!K137*F70</f>
        <v>0</v>
      </c>
      <c r="G72" s="591">
        <f>'2. Indoor Water Demand'!L137*G70</f>
        <v>0</v>
      </c>
      <c r="H72" s="591">
        <f>'2. Indoor Water Demand'!M137*H70</f>
        <v>0</v>
      </c>
      <c r="I72" s="591">
        <f>'2. Indoor Water Demand'!N137*I70</f>
        <v>0</v>
      </c>
      <c r="J72" s="591">
        <f>'2. Indoor Water Demand'!O137*J70</f>
        <v>0</v>
      </c>
      <c r="K72" s="591">
        <f>'2. Indoor Water Demand'!P137*K70</f>
        <v>0</v>
      </c>
      <c r="L72" s="591">
        <f>'2. Indoor Water Demand'!Q137*L70</f>
        <v>0</v>
      </c>
      <c r="M72" s="591">
        <f>'2. Indoor Water Demand'!R137*M70</f>
        <v>0</v>
      </c>
      <c r="N72" s="591">
        <f>'2. Indoor Water Demand'!S137*N70</f>
        <v>0</v>
      </c>
      <c r="O72" s="595"/>
      <c r="P72" s="417"/>
      <c r="Q72" s="417"/>
      <c r="R72" s="417"/>
      <c r="S72" s="417"/>
      <c r="T72" s="417"/>
      <c r="U72" s="417"/>
      <c r="V72" s="417"/>
      <c r="W72" s="417"/>
      <c r="X72" s="417"/>
      <c r="Y72" s="417"/>
      <c r="Z72" s="417"/>
      <c r="AA72" s="417"/>
      <c r="AB72" s="417"/>
      <c r="AC72" s="417"/>
    </row>
    <row r="73" spans="1:29" s="153" customFormat="1" ht="33" thickBot="1" x14ac:dyDescent="0.3">
      <c r="A73" s="417"/>
      <c r="B73" s="1526" t="s">
        <v>682</v>
      </c>
      <c r="C73" s="704"/>
      <c r="D73" s="704"/>
      <c r="E73" s="704"/>
      <c r="F73" s="704"/>
      <c r="G73" s="704"/>
      <c r="H73" s="704"/>
      <c r="I73" s="704"/>
      <c r="J73" s="704"/>
      <c r="K73" s="704"/>
      <c r="L73" s="704"/>
      <c r="M73" s="704"/>
      <c r="N73" s="704"/>
      <c r="O73" s="600">
        <f>SUM(C73:N73)</f>
        <v>0</v>
      </c>
      <c r="P73" s="417"/>
      <c r="Q73" s="417"/>
      <c r="R73" s="417"/>
      <c r="S73" s="417"/>
      <c r="T73" s="417"/>
      <c r="U73" s="417"/>
      <c r="V73" s="417"/>
      <c r="W73" s="417"/>
      <c r="X73" s="417"/>
      <c r="Y73" s="417"/>
      <c r="Z73" s="417"/>
      <c r="AA73" s="417"/>
      <c r="AB73" s="417"/>
      <c r="AC73" s="417"/>
    </row>
    <row r="74" spans="1:29" s="40" customFormat="1" ht="8.25" customHeight="1" thickBot="1" x14ac:dyDescent="0.25">
      <c r="A74" s="414"/>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row>
    <row r="75" spans="1:29" s="153" customFormat="1" ht="15" x14ac:dyDescent="0.25">
      <c r="A75" s="417"/>
      <c r="B75" s="1527" t="s">
        <v>594</v>
      </c>
      <c r="C75" s="1528"/>
      <c r="D75" s="1528"/>
      <c r="E75" s="1528"/>
      <c r="F75" s="1528"/>
      <c r="G75" s="1528"/>
      <c r="H75" s="1528"/>
      <c r="I75" s="1528"/>
      <c r="J75" s="1528"/>
      <c r="K75" s="1528"/>
      <c r="L75" s="1528"/>
      <c r="M75" s="1528"/>
      <c r="N75" s="1528"/>
      <c r="O75" s="1529"/>
      <c r="P75" s="417"/>
      <c r="Q75" s="417"/>
      <c r="R75" s="417"/>
      <c r="S75" s="417"/>
      <c r="T75" s="417"/>
      <c r="U75" s="417"/>
      <c r="V75" s="417"/>
      <c r="W75" s="417"/>
      <c r="X75" s="417"/>
      <c r="Y75" s="417"/>
      <c r="Z75" s="417"/>
      <c r="AA75" s="417"/>
      <c r="AB75" s="417"/>
      <c r="AC75" s="417"/>
    </row>
    <row r="76" spans="1:29" s="153" customFormat="1" ht="33.75" customHeight="1" x14ac:dyDescent="0.25">
      <c r="A76" s="417"/>
      <c r="B76" s="1523" t="s">
        <v>686</v>
      </c>
      <c r="C76" s="1530">
        <f t="shared" ref="C76:O76" si="56">SUM(C57,C64,C71)</f>
        <v>0</v>
      </c>
      <c r="D76" s="1530">
        <f t="shared" si="56"/>
        <v>0</v>
      </c>
      <c r="E76" s="1530">
        <f t="shared" si="56"/>
        <v>0</v>
      </c>
      <c r="F76" s="1530">
        <f t="shared" si="56"/>
        <v>0</v>
      </c>
      <c r="G76" s="1530">
        <f t="shared" si="56"/>
        <v>0</v>
      </c>
      <c r="H76" s="1530">
        <f t="shared" si="56"/>
        <v>0</v>
      </c>
      <c r="I76" s="1530">
        <f t="shared" si="56"/>
        <v>0</v>
      </c>
      <c r="J76" s="1530">
        <f t="shared" si="56"/>
        <v>0</v>
      </c>
      <c r="K76" s="1530">
        <f t="shared" si="56"/>
        <v>0</v>
      </c>
      <c r="L76" s="1530">
        <f t="shared" si="56"/>
        <v>0</v>
      </c>
      <c r="M76" s="1530">
        <f t="shared" si="56"/>
        <v>0</v>
      </c>
      <c r="N76" s="1530">
        <f t="shared" si="56"/>
        <v>0</v>
      </c>
      <c r="O76" s="1531">
        <f t="shared" si="56"/>
        <v>0</v>
      </c>
      <c r="P76" s="417"/>
      <c r="Q76" s="417"/>
      <c r="R76" s="417"/>
      <c r="S76" s="417"/>
      <c r="T76" s="417"/>
      <c r="U76" s="417"/>
      <c r="V76" s="417"/>
      <c r="W76" s="417"/>
      <c r="X76" s="417"/>
      <c r="Y76" s="417"/>
      <c r="Z76" s="417"/>
      <c r="AA76" s="417"/>
      <c r="AB76" s="417"/>
      <c r="AC76" s="417"/>
    </row>
    <row r="77" spans="1:29" s="153" customFormat="1" ht="15" x14ac:dyDescent="0.25">
      <c r="A77" s="417"/>
      <c r="B77" s="1523" t="s">
        <v>592</v>
      </c>
      <c r="C77" s="591">
        <f>SUM(C58,C65,C72)</f>
        <v>0</v>
      </c>
      <c r="D77" s="591">
        <f t="shared" ref="D77:O77" si="57">SUM(D58,D65,D72)</f>
        <v>0</v>
      </c>
      <c r="E77" s="591">
        <f t="shared" si="57"/>
        <v>0</v>
      </c>
      <c r="F77" s="591">
        <f t="shared" si="57"/>
        <v>0</v>
      </c>
      <c r="G77" s="591">
        <f t="shared" si="57"/>
        <v>0</v>
      </c>
      <c r="H77" s="591">
        <f t="shared" si="57"/>
        <v>0</v>
      </c>
      <c r="I77" s="591">
        <f t="shared" si="57"/>
        <v>0</v>
      </c>
      <c r="J77" s="591">
        <f t="shared" si="57"/>
        <v>0</v>
      </c>
      <c r="K77" s="591">
        <f t="shared" si="57"/>
        <v>0</v>
      </c>
      <c r="L77" s="591">
        <f t="shared" si="57"/>
        <v>0</v>
      </c>
      <c r="M77" s="591">
        <f t="shared" si="57"/>
        <v>0</v>
      </c>
      <c r="N77" s="591">
        <f t="shared" si="57"/>
        <v>0</v>
      </c>
      <c r="O77" s="595">
        <f t="shared" si="57"/>
        <v>0</v>
      </c>
      <c r="P77" s="417"/>
      <c r="Q77" s="417"/>
      <c r="R77" s="417"/>
      <c r="S77" s="417"/>
      <c r="T77" s="417"/>
      <c r="U77" s="417"/>
      <c r="V77" s="417"/>
      <c r="W77" s="417"/>
      <c r="X77" s="417"/>
      <c r="Y77" s="417"/>
      <c r="Z77" s="417"/>
      <c r="AA77" s="417"/>
      <c r="AB77" s="417"/>
      <c r="AC77" s="417"/>
    </row>
    <row r="78" spans="1:29" s="153" customFormat="1" ht="15" x14ac:dyDescent="0.25">
      <c r="A78" s="417"/>
      <c r="B78" s="1523" t="s">
        <v>450</v>
      </c>
      <c r="C78" s="591">
        <f>C79/365</f>
        <v>0</v>
      </c>
      <c r="D78" s="591">
        <f t="shared" ref="D78:N78" si="58">D79/365</f>
        <v>0</v>
      </c>
      <c r="E78" s="591">
        <f t="shared" si="58"/>
        <v>0</v>
      </c>
      <c r="F78" s="591">
        <f t="shared" si="58"/>
        <v>0</v>
      </c>
      <c r="G78" s="591">
        <f t="shared" si="58"/>
        <v>0</v>
      </c>
      <c r="H78" s="591">
        <f t="shared" si="58"/>
        <v>0</v>
      </c>
      <c r="I78" s="591">
        <f t="shared" si="58"/>
        <v>0</v>
      </c>
      <c r="J78" s="591">
        <f t="shared" si="58"/>
        <v>0</v>
      </c>
      <c r="K78" s="591">
        <f t="shared" si="58"/>
        <v>0</v>
      </c>
      <c r="L78" s="591">
        <f t="shared" si="58"/>
        <v>0</v>
      </c>
      <c r="M78" s="591">
        <f t="shared" si="58"/>
        <v>0</v>
      </c>
      <c r="N78" s="591">
        <f t="shared" si="58"/>
        <v>0</v>
      </c>
      <c r="O78" s="595"/>
      <c r="P78" s="417"/>
      <c r="Q78" s="417"/>
      <c r="R78" s="417"/>
      <c r="S78" s="417"/>
      <c r="T78" s="417"/>
      <c r="U78" s="417"/>
      <c r="V78" s="417"/>
      <c r="W78" s="417"/>
      <c r="X78" s="417"/>
      <c r="Y78" s="417"/>
      <c r="Z78" s="417"/>
      <c r="AA78" s="417"/>
      <c r="AB78" s="417"/>
      <c r="AC78" s="417"/>
    </row>
    <row r="79" spans="1:29" s="153" customFormat="1" ht="15" x14ac:dyDescent="0.25">
      <c r="A79" s="417"/>
      <c r="B79" s="1523" t="s">
        <v>593</v>
      </c>
      <c r="C79" s="591">
        <f>SUM(C55,C62,C69)</f>
        <v>0</v>
      </c>
      <c r="D79" s="591">
        <f t="shared" ref="D79:N79" si="59">SUM(D55,D62,D69)</f>
        <v>0</v>
      </c>
      <c r="E79" s="591">
        <f t="shared" si="59"/>
        <v>0</v>
      </c>
      <c r="F79" s="591">
        <f t="shared" si="59"/>
        <v>0</v>
      </c>
      <c r="G79" s="591">
        <f t="shared" si="59"/>
        <v>0</v>
      </c>
      <c r="H79" s="591">
        <f t="shared" si="59"/>
        <v>0</v>
      </c>
      <c r="I79" s="591">
        <f t="shared" si="59"/>
        <v>0</v>
      </c>
      <c r="J79" s="591">
        <f t="shared" si="59"/>
        <v>0</v>
      </c>
      <c r="K79" s="591">
        <f t="shared" si="59"/>
        <v>0</v>
      </c>
      <c r="L79" s="591">
        <f t="shared" si="59"/>
        <v>0</v>
      </c>
      <c r="M79" s="591">
        <f t="shared" si="59"/>
        <v>0</v>
      </c>
      <c r="N79" s="591">
        <f t="shared" si="59"/>
        <v>0</v>
      </c>
      <c r="O79" s="592">
        <f>SUM(C79:N79)</f>
        <v>0</v>
      </c>
      <c r="P79" s="417"/>
      <c r="Q79" s="417"/>
      <c r="R79" s="417"/>
      <c r="S79" s="417"/>
      <c r="T79" s="417"/>
      <c r="U79" s="417"/>
      <c r="V79" s="417"/>
      <c r="W79" s="417"/>
      <c r="X79" s="417"/>
      <c r="Y79" s="417"/>
      <c r="Z79" s="417"/>
      <c r="AA79" s="417"/>
      <c r="AB79" s="417"/>
      <c r="AC79" s="417"/>
    </row>
    <row r="80" spans="1:29" s="153" customFormat="1" ht="33" thickBot="1" x14ac:dyDescent="0.3">
      <c r="A80" s="417"/>
      <c r="B80" s="1526" t="s">
        <v>685</v>
      </c>
      <c r="C80" s="1532">
        <f>SUM(C59,C66,C73)</f>
        <v>0</v>
      </c>
      <c r="D80" s="1532">
        <f t="shared" ref="D80:N80" si="60">SUM(D59,D66,D73)</f>
        <v>0</v>
      </c>
      <c r="E80" s="1532">
        <f t="shared" si="60"/>
        <v>0</v>
      </c>
      <c r="F80" s="1532">
        <f t="shared" si="60"/>
        <v>0</v>
      </c>
      <c r="G80" s="1532">
        <f t="shared" si="60"/>
        <v>0</v>
      </c>
      <c r="H80" s="1532">
        <f t="shared" si="60"/>
        <v>0</v>
      </c>
      <c r="I80" s="1532">
        <f t="shared" si="60"/>
        <v>0</v>
      </c>
      <c r="J80" s="1532">
        <f t="shared" si="60"/>
        <v>0</v>
      </c>
      <c r="K80" s="1532">
        <f t="shared" si="60"/>
        <v>0</v>
      </c>
      <c r="L80" s="1532">
        <f t="shared" si="60"/>
        <v>0</v>
      </c>
      <c r="M80" s="1532">
        <f t="shared" si="60"/>
        <v>0</v>
      </c>
      <c r="N80" s="1532">
        <f t="shared" si="60"/>
        <v>0</v>
      </c>
      <c r="O80" s="1533">
        <f>SUM(C80:N80)</f>
        <v>0</v>
      </c>
      <c r="P80" s="417"/>
      <c r="Q80" s="417"/>
      <c r="R80" s="417"/>
      <c r="S80" s="417"/>
      <c r="T80" s="417"/>
      <c r="U80" s="417"/>
      <c r="V80" s="417"/>
      <c r="W80" s="417"/>
      <c r="X80" s="417"/>
      <c r="Y80" s="417"/>
      <c r="Z80" s="417"/>
      <c r="AA80" s="417"/>
      <c r="AB80" s="417"/>
      <c r="AC80" s="417"/>
    </row>
    <row r="81" spans="1:29" s="153" customFormat="1" ht="15" x14ac:dyDescent="0.25">
      <c r="A81" s="417"/>
      <c r="B81" s="402"/>
      <c r="C81" s="420"/>
      <c r="D81" s="397"/>
      <c r="E81" s="420"/>
      <c r="F81" s="397"/>
      <c r="G81" s="402"/>
      <c r="H81" s="402"/>
      <c r="I81" s="417"/>
      <c r="J81" s="417"/>
      <c r="K81" s="417"/>
      <c r="L81" s="417"/>
      <c r="M81" s="417"/>
      <c r="N81" s="417"/>
      <c r="O81" s="417"/>
      <c r="P81" s="417"/>
      <c r="Q81" s="417"/>
      <c r="R81" s="417"/>
      <c r="S81" s="417"/>
      <c r="T81" s="417"/>
      <c r="U81" s="417"/>
      <c r="V81" s="417"/>
      <c r="W81" s="417"/>
      <c r="X81" s="417"/>
      <c r="Y81" s="417"/>
      <c r="Z81" s="417"/>
      <c r="AA81" s="417"/>
      <c r="AB81" s="417"/>
      <c r="AC81" s="417"/>
    </row>
    <row r="82" spans="1:29" s="153" customFormat="1" ht="15.75" thickBot="1" x14ac:dyDescent="0.3">
      <c r="A82" s="417"/>
      <c r="B82" s="418" t="s">
        <v>556</v>
      </c>
      <c r="C82" s="420"/>
      <c r="D82" s="397"/>
      <c r="E82" s="418" t="s">
        <v>557</v>
      </c>
      <c r="F82" s="397"/>
      <c r="G82" s="402"/>
      <c r="H82" s="402"/>
      <c r="I82" s="417"/>
      <c r="J82" s="417"/>
      <c r="K82" s="417"/>
      <c r="L82" s="417"/>
      <c r="M82" s="417"/>
      <c r="N82" s="417"/>
      <c r="O82" s="417"/>
      <c r="P82" s="417"/>
      <c r="Q82" s="417"/>
      <c r="R82" s="417"/>
      <c r="S82" s="417"/>
      <c r="T82" s="417"/>
      <c r="U82" s="417"/>
      <c r="V82" s="417"/>
      <c r="W82" s="417"/>
      <c r="X82" s="417"/>
      <c r="Y82" s="417"/>
      <c r="Z82" s="417"/>
      <c r="AA82" s="417"/>
      <c r="AB82" s="417"/>
      <c r="AC82" s="417"/>
    </row>
    <row r="83" spans="1:29" s="153" customFormat="1" ht="15" x14ac:dyDescent="0.25">
      <c r="A83" s="417"/>
      <c r="B83" s="1534" t="s">
        <v>450</v>
      </c>
      <c r="C83" s="602">
        <f>AVERAGE(C78:N78)</f>
        <v>0</v>
      </c>
      <c r="D83" s="397"/>
      <c r="E83" s="2069" t="s">
        <v>452</v>
      </c>
      <c r="F83" s="2070"/>
      <c r="G83" s="2071"/>
      <c r="H83" s="602">
        <f>AVERAGE(C77:N77)</f>
        <v>0</v>
      </c>
      <c r="I83" s="499" t="s">
        <v>555</v>
      </c>
      <c r="J83" s="417"/>
      <c r="K83" s="417"/>
      <c r="L83" s="417"/>
      <c r="M83" s="417"/>
      <c r="N83" s="417"/>
      <c r="O83" s="417"/>
      <c r="P83" s="417"/>
      <c r="Q83" s="417"/>
      <c r="R83" s="417"/>
      <c r="S83" s="417"/>
      <c r="T83" s="417"/>
      <c r="U83" s="417"/>
      <c r="V83" s="417"/>
      <c r="W83" s="417"/>
      <c r="X83" s="417"/>
      <c r="Y83" s="417"/>
      <c r="Z83" s="417"/>
      <c r="AA83" s="417"/>
      <c r="AB83" s="417"/>
      <c r="AC83" s="417"/>
    </row>
    <row r="84" spans="1:29" s="153" customFormat="1" ht="15" x14ac:dyDescent="0.25">
      <c r="A84" s="417"/>
      <c r="B84" s="1523" t="s">
        <v>451</v>
      </c>
      <c r="C84" s="603">
        <f>AVERAGE(C79:N79)</f>
        <v>0</v>
      </c>
      <c r="D84" s="397"/>
      <c r="E84" s="2072" t="s">
        <v>453</v>
      </c>
      <c r="F84" s="2073"/>
      <c r="G84" s="2074"/>
      <c r="H84" s="603">
        <f>AVERAGE(C76:N76)</f>
        <v>0</v>
      </c>
      <c r="I84" s="499" t="s">
        <v>476</v>
      </c>
      <c r="J84" s="417"/>
      <c r="K84" s="417"/>
      <c r="L84" s="417"/>
      <c r="M84" s="417"/>
      <c r="N84" s="417"/>
      <c r="O84" s="417"/>
      <c r="P84" s="417"/>
      <c r="Q84" s="417"/>
      <c r="R84" s="417"/>
      <c r="S84" s="417"/>
      <c r="T84" s="417"/>
      <c r="U84" s="417"/>
      <c r="V84" s="417"/>
      <c r="W84" s="417"/>
      <c r="X84" s="417"/>
      <c r="Y84" s="417"/>
      <c r="Z84" s="417"/>
      <c r="AA84" s="417"/>
      <c r="AB84" s="417"/>
      <c r="AC84" s="417"/>
    </row>
    <row r="85" spans="1:29" s="153" customFormat="1" ht="36.75" customHeight="1" thickBot="1" x14ac:dyDescent="0.3">
      <c r="A85" s="417"/>
      <c r="B85" s="1526" t="s">
        <v>454</v>
      </c>
      <c r="C85" s="604">
        <f>SUM(C79:N79)</f>
        <v>0</v>
      </c>
      <c r="D85" s="397"/>
      <c r="E85" s="2072" t="s">
        <v>683</v>
      </c>
      <c r="F85" s="2075"/>
      <c r="G85" s="2076"/>
      <c r="H85" s="603">
        <f>SUM(C76:N76)</f>
        <v>0</v>
      </c>
      <c r="I85" s="417"/>
      <c r="J85" s="417"/>
      <c r="K85" s="417"/>
      <c r="L85" s="417"/>
      <c r="M85" s="417"/>
      <c r="N85" s="417"/>
      <c r="O85" s="417"/>
      <c r="P85" s="417"/>
      <c r="Q85" s="417"/>
      <c r="R85" s="417"/>
      <c r="S85" s="417"/>
      <c r="T85" s="417"/>
      <c r="U85" s="417"/>
      <c r="V85" s="417"/>
      <c r="W85" s="417"/>
      <c r="X85" s="417"/>
      <c r="Y85" s="417"/>
      <c r="Z85" s="417"/>
      <c r="AA85" s="417"/>
      <c r="AB85" s="417"/>
      <c r="AC85" s="417"/>
    </row>
    <row r="86" spans="1:29" s="153" customFormat="1" ht="34.5" customHeight="1" thickBot="1" x14ac:dyDescent="0.3">
      <c r="A86" s="417"/>
      <c r="B86" s="402"/>
      <c r="C86" s="420"/>
      <c r="D86" s="397"/>
      <c r="E86" s="2077" t="s">
        <v>684</v>
      </c>
      <c r="F86" s="2078"/>
      <c r="G86" s="2079"/>
      <c r="H86" s="604">
        <f>SUM(C80:N80)</f>
        <v>0</v>
      </c>
      <c r="I86" s="417"/>
      <c r="J86" s="417"/>
      <c r="K86" s="417"/>
      <c r="L86" s="417"/>
      <c r="M86" s="417"/>
      <c r="N86" s="417"/>
      <c r="O86" s="417"/>
      <c r="P86" s="417"/>
      <c r="Q86" s="417"/>
      <c r="R86" s="417"/>
      <c r="S86" s="417"/>
      <c r="T86" s="417"/>
      <c r="U86" s="417"/>
      <c r="V86" s="417"/>
      <c r="W86" s="417"/>
      <c r="X86" s="417"/>
      <c r="Y86" s="417"/>
      <c r="Z86" s="417"/>
      <c r="AA86" s="417"/>
      <c r="AB86" s="417"/>
      <c r="AC86" s="417"/>
    </row>
    <row r="87" spans="1:29" s="153" customFormat="1" ht="15" x14ac:dyDescent="0.25">
      <c r="A87" s="417"/>
      <c r="B87" s="418" t="s">
        <v>54</v>
      </c>
      <c r="C87" s="420"/>
      <c r="D87" s="397"/>
      <c r="E87" s="420"/>
      <c r="F87" s="397"/>
      <c r="G87" s="402"/>
      <c r="H87" s="402"/>
      <c r="I87" s="417"/>
      <c r="J87" s="417"/>
      <c r="K87" s="417"/>
      <c r="L87" s="417"/>
      <c r="M87" s="417"/>
      <c r="N87" s="417"/>
      <c r="O87" s="417"/>
      <c r="P87" s="417"/>
      <c r="Q87" s="417"/>
      <c r="R87" s="417"/>
      <c r="S87" s="417"/>
      <c r="T87" s="417"/>
      <c r="U87" s="417"/>
      <c r="V87" s="417"/>
      <c r="W87" s="417"/>
      <c r="X87" s="417"/>
      <c r="Y87" s="417"/>
      <c r="Z87" s="417"/>
      <c r="AA87" s="417"/>
      <c r="AB87" s="417"/>
      <c r="AC87" s="417"/>
    </row>
    <row r="88" spans="1:29" s="153" customFormat="1" ht="15" x14ac:dyDescent="0.25">
      <c r="A88" s="417"/>
      <c r="B88" s="402" t="s">
        <v>663</v>
      </c>
      <c r="C88" s="420"/>
      <c r="D88" s="397"/>
      <c r="E88" s="420"/>
      <c r="F88" s="397"/>
      <c r="G88" s="402"/>
      <c r="H88" s="402"/>
      <c r="I88" s="417"/>
      <c r="J88" s="417"/>
      <c r="K88" s="417"/>
      <c r="L88" s="417"/>
      <c r="M88" s="417"/>
      <c r="N88" s="417"/>
      <c r="O88" s="417"/>
      <c r="P88" s="417"/>
      <c r="Q88" s="417"/>
      <c r="R88" s="417"/>
      <c r="S88" s="417"/>
      <c r="T88" s="417"/>
      <c r="U88" s="417"/>
      <c r="V88" s="417"/>
      <c r="W88" s="417"/>
      <c r="X88" s="417"/>
      <c r="Y88" s="417"/>
      <c r="Z88" s="417"/>
      <c r="AA88" s="417"/>
      <c r="AB88" s="417"/>
      <c r="AC88" s="417"/>
    </row>
    <row r="89" spans="1:29" s="153" customFormat="1" ht="15" x14ac:dyDescent="0.25">
      <c r="A89" s="417"/>
      <c r="B89" s="555" t="s">
        <v>184</v>
      </c>
      <c r="C89" s="420"/>
      <c r="D89" s="397"/>
      <c r="E89" s="420"/>
      <c r="F89" s="397"/>
      <c r="G89" s="402"/>
      <c r="H89" s="402"/>
      <c r="I89" s="417"/>
      <c r="J89" s="417"/>
      <c r="K89" s="417"/>
      <c r="L89" s="417"/>
      <c r="M89" s="417"/>
      <c r="N89" s="417"/>
      <c r="O89" s="417"/>
      <c r="P89" s="417"/>
      <c r="Q89" s="417"/>
      <c r="R89" s="417"/>
      <c r="S89" s="417"/>
      <c r="T89" s="417"/>
      <c r="U89" s="417"/>
      <c r="V89" s="417"/>
      <c r="W89" s="417"/>
      <c r="X89" s="417"/>
      <c r="Y89" s="417"/>
      <c r="Z89" s="417"/>
      <c r="AA89" s="417"/>
      <c r="AB89" s="417"/>
      <c r="AC89" s="417"/>
    </row>
    <row r="90" spans="1:29" s="153" customFormat="1" ht="15" x14ac:dyDescent="0.25">
      <c r="A90" s="417"/>
      <c r="B90" s="555" t="s">
        <v>664</v>
      </c>
      <c r="C90" s="420"/>
      <c r="D90" s="397"/>
      <c r="E90" s="420"/>
      <c r="F90" s="397"/>
      <c r="G90" s="402"/>
      <c r="H90" s="402"/>
      <c r="I90" s="417"/>
      <c r="J90" s="417"/>
      <c r="K90" s="417"/>
      <c r="L90" s="417"/>
      <c r="M90" s="417"/>
      <c r="N90" s="417"/>
      <c r="O90" s="417"/>
      <c r="P90" s="417"/>
      <c r="Q90" s="417"/>
      <c r="R90" s="417"/>
      <c r="S90" s="417"/>
      <c r="T90" s="417"/>
      <c r="U90" s="417"/>
      <c r="V90" s="417"/>
      <c r="W90" s="417"/>
      <c r="X90" s="417"/>
      <c r="Y90" s="417"/>
      <c r="Z90" s="417"/>
      <c r="AA90" s="417"/>
      <c r="AB90" s="417"/>
      <c r="AC90" s="417"/>
    </row>
    <row r="91" spans="1:29" s="153" customFormat="1" ht="15" x14ac:dyDescent="0.25">
      <c r="A91" s="417"/>
      <c r="B91" s="499"/>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row>
    <row r="92" spans="1:29" s="1500" customFormat="1" ht="18.75" x14ac:dyDescent="0.3">
      <c r="A92" s="1473"/>
      <c r="B92" s="1456" t="s">
        <v>920</v>
      </c>
      <c r="C92" s="1476"/>
      <c r="D92" s="1476"/>
      <c r="E92" s="1476"/>
      <c r="F92" s="1476"/>
      <c r="G92" s="1476"/>
      <c r="H92" s="1476"/>
      <c r="I92" s="1473"/>
      <c r="J92" s="1473"/>
      <c r="K92" s="1473"/>
      <c r="L92" s="1473"/>
      <c r="M92" s="1473"/>
      <c r="N92" s="1473"/>
      <c r="O92" s="1473"/>
      <c r="P92" s="1473"/>
      <c r="Q92" s="1473"/>
      <c r="R92" s="1473"/>
      <c r="S92" s="1473"/>
      <c r="T92" s="1473"/>
      <c r="U92" s="1473"/>
      <c r="V92" s="1473"/>
      <c r="W92" s="1473"/>
      <c r="X92" s="1473"/>
      <c r="Y92" s="1473"/>
      <c r="Z92" s="1473"/>
      <c r="AA92" s="1473"/>
      <c r="AB92" s="1473"/>
      <c r="AC92" s="1473"/>
    </row>
    <row r="93" spans="1:29" s="29" customFormat="1" ht="15" x14ac:dyDescent="0.25">
      <c r="A93" s="417"/>
      <c r="B93" s="419" t="s">
        <v>55</v>
      </c>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row>
    <row r="94" spans="1:29" s="29" customFormat="1" ht="15" x14ac:dyDescent="0.25">
      <c r="A94" s="417"/>
      <c r="B94" s="605" t="s">
        <v>711</v>
      </c>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row>
    <row r="95" spans="1:29" s="153" customFormat="1" ht="15.75" thickBot="1" x14ac:dyDescent="0.3">
      <c r="A95" s="417"/>
      <c r="B95" s="606" t="s">
        <v>786</v>
      </c>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row>
    <row r="96" spans="1:29" s="153" customFormat="1" ht="18.75" x14ac:dyDescent="0.3">
      <c r="A96" s="417"/>
      <c r="B96" s="1535" t="str">
        <f>'1. Building Information'!B55</f>
        <v>SITE 1: Project Name -- Project Address</v>
      </c>
      <c r="C96" s="1536"/>
      <c r="D96" s="1536"/>
      <c r="E96" s="1536"/>
      <c r="F96" s="1537"/>
      <c r="G96" s="2068"/>
      <c r="H96" s="2068"/>
      <c r="I96" s="2068"/>
      <c r="J96" s="2068"/>
      <c r="K96" s="2068"/>
      <c r="L96" s="2068"/>
      <c r="M96" s="2068"/>
      <c r="N96" s="2068"/>
      <c r="O96" s="417"/>
      <c r="P96" s="417"/>
      <c r="Q96" s="417"/>
      <c r="R96" s="417"/>
      <c r="S96" s="417"/>
      <c r="T96" s="417"/>
      <c r="U96" s="417"/>
      <c r="V96" s="417"/>
      <c r="W96" s="417"/>
      <c r="X96" s="417"/>
      <c r="Y96" s="417"/>
      <c r="Z96" s="417"/>
      <c r="AA96" s="417"/>
      <c r="AB96" s="417"/>
      <c r="AC96" s="417"/>
    </row>
    <row r="97" spans="1:29" s="153" customFormat="1" ht="64.5" customHeight="1" x14ac:dyDescent="0.25">
      <c r="A97" s="417"/>
      <c r="B97" s="1538" t="s">
        <v>142</v>
      </c>
      <c r="C97" s="1539" t="s">
        <v>143</v>
      </c>
      <c r="D97" s="1539" t="s">
        <v>145</v>
      </c>
      <c r="E97" s="1539" t="s">
        <v>144</v>
      </c>
      <c r="F97" s="1540" t="s">
        <v>275</v>
      </c>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row>
    <row r="98" spans="1:29" s="153" customFormat="1" ht="15" x14ac:dyDescent="0.25">
      <c r="A98" s="417"/>
      <c r="B98" s="1289" t="s">
        <v>85</v>
      </c>
      <c r="C98" s="703"/>
      <c r="D98" s="703"/>
      <c r="E98" s="607">
        <f>C98*D98</f>
        <v>0</v>
      </c>
      <c r="F98" s="707" t="s">
        <v>10</v>
      </c>
      <c r="G98" s="505" t="s">
        <v>382</v>
      </c>
      <c r="H98" s="417"/>
      <c r="I98" s="417"/>
      <c r="J98" s="417"/>
      <c r="K98" s="417"/>
      <c r="L98" s="417"/>
      <c r="M98" s="417"/>
      <c r="N98" s="417"/>
      <c r="O98" s="417"/>
      <c r="P98" s="417"/>
      <c r="Q98" s="417"/>
      <c r="R98" s="417"/>
      <c r="S98" s="417"/>
      <c r="T98" s="417"/>
      <c r="U98" s="417"/>
      <c r="V98" s="417"/>
      <c r="W98" s="417"/>
      <c r="X98" s="417"/>
      <c r="Y98" s="417"/>
      <c r="Z98" s="417"/>
      <c r="AA98" s="417"/>
      <c r="AB98" s="417"/>
      <c r="AC98" s="417"/>
    </row>
    <row r="99" spans="1:29" s="153" customFormat="1" ht="15" x14ac:dyDescent="0.25">
      <c r="A99" s="417"/>
      <c r="B99" s="706" t="s">
        <v>146</v>
      </c>
      <c r="C99" s="703"/>
      <c r="D99" s="703"/>
      <c r="E99" s="607">
        <f>C99*D99</f>
        <v>0</v>
      </c>
      <c r="F99" s="707" t="s">
        <v>10</v>
      </c>
      <c r="G99" s="505" t="s">
        <v>383</v>
      </c>
      <c r="H99" s="417"/>
      <c r="I99" s="417"/>
      <c r="J99" s="417"/>
      <c r="K99" s="417"/>
      <c r="L99" s="417"/>
      <c r="M99" s="417"/>
      <c r="N99" s="417"/>
      <c r="O99" s="417"/>
      <c r="P99" s="417"/>
      <c r="Q99" s="417"/>
      <c r="R99" s="417"/>
      <c r="S99" s="417"/>
      <c r="T99" s="417"/>
      <c r="U99" s="417"/>
      <c r="V99" s="417"/>
      <c r="W99" s="417"/>
      <c r="X99" s="417"/>
      <c r="Y99" s="417"/>
      <c r="Z99" s="417"/>
      <c r="AA99" s="417"/>
      <c r="AB99" s="417"/>
      <c r="AC99" s="417"/>
    </row>
    <row r="100" spans="1:29" s="153" customFormat="1" ht="15" x14ac:dyDescent="0.25">
      <c r="A100" s="417"/>
      <c r="B100" s="706" t="s">
        <v>146</v>
      </c>
      <c r="C100" s="703"/>
      <c r="D100" s="703"/>
      <c r="E100" s="607">
        <f t="shared" ref="E100:E101" si="61">C100*D100</f>
        <v>0</v>
      </c>
      <c r="F100" s="707" t="s">
        <v>10</v>
      </c>
      <c r="G100" s="505" t="s">
        <v>383</v>
      </c>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row>
    <row r="101" spans="1:29" s="153" customFormat="1" ht="15.75" thickBot="1" x14ac:dyDescent="0.3">
      <c r="A101" s="417"/>
      <c r="B101" s="706" t="s">
        <v>146</v>
      </c>
      <c r="C101" s="705"/>
      <c r="D101" s="703"/>
      <c r="E101" s="608">
        <f t="shared" si="61"/>
        <v>0</v>
      </c>
      <c r="F101" s="707" t="s">
        <v>10</v>
      </c>
      <c r="G101" s="505" t="s">
        <v>383</v>
      </c>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row>
    <row r="102" spans="1:29" s="153" customFormat="1" ht="16.5" thickTop="1" thickBot="1" x14ac:dyDescent="0.3">
      <c r="A102" s="417"/>
      <c r="B102" s="609" t="s">
        <v>456</v>
      </c>
      <c r="C102" s="1290"/>
      <c r="D102" s="1290"/>
      <c r="E102" s="1268">
        <f>SUM(E98:E101)</f>
        <v>0</v>
      </c>
      <c r="F102" s="610"/>
      <c r="G102" s="402"/>
      <c r="H102" s="402"/>
      <c r="I102" s="611"/>
      <c r="J102" s="417"/>
      <c r="K102" s="417"/>
      <c r="L102" s="417"/>
      <c r="M102" s="417"/>
      <c r="N102" s="417"/>
      <c r="O102" s="417"/>
      <c r="P102" s="417"/>
      <c r="Q102" s="417"/>
      <c r="R102" s="417"/>
      <c r="S102" s="417"/>
      <c r="T102" s="417"/>
      <c r="U102" s="417"/>
      <c r="V102" s="417"/>
      <c r="W102" s="417"/>
      <c r="X102" s="417"/>
      <c r="Y102" s="417"/>
      <c r="Z102" s="417"/>
      <c r="AA102" s="417"/>
      <c r="AB102" s="417"/>
      <c r="AC102" s="417"/>
    </row>
    <row r="103" spans="1:29" s="153" customFormat="1" ht="15.75" thickBot="1" x14ac:dyDescent="0.3">
      <c r="A103" s="417"/>
      <c r="B103" s="612"/>
      <c r="C103" s="397"/>
      <c r="D103" s="397"/>
      <c r="E103" s="397"/>
      <c r="F103" s="402"/>
      <c r="G103" s="402"/>
      <c r="H103" s="402"/>
      <c r="I103" s="611"/>
      <c r="J103" s="417"/>
      <c r="K103" s="417"/>
      <c r="L103" s="417"/>
      <c r="M103" s="417"/>
      <c r="N103" s="417"/>
      <c r="O103" s="417"/>
      <c r="P103" s="417"/>
      <c r="Q103" s="417"/>
      <c r="R103" s="417"/>
      <c r="S103" s="417"/>
      <c r="T103" s="417"/>
      <c r="U103" s="417"/>
      <c r="V103" s="417"/>
      <c r="W103" s="417"/>
      <c r="X103" s="417"/>
      <c r="Y103" s="417"/>
      <c r="Z103" s="417"/>
      <c r="AA103" s="417"/>
      <c r="AB103" s="417"/>
      <c r="AC103" s="417"/>
    </row>
    <row r="104" spans="1:29" s="153" customFormat="1" ht="18.75" x14ac:dyDescent="0.3">
      <c r="A104" s="417"/>
      <c r="B104" s="1535" t="str">
        <f>'1. Building Information'!B107</f>
        <v xml:space="preserve">SITE 2:  -- </v>
      </c>
      <c r="C104" s="1536"/>
      <c r="D104" s="1536"/>
      <c r="E104" s="1536"/>
      <c r="F104" s="1537"/>
      <c r="G104" s="2068"/>
      <c r="H104" s="2068"/>
      <c r="I104" s="2068"/>
      <c r="J104" s="2068"/>
      <c r="K104" s="2068"/>
      <c r="L104" s="2068"/>
      <c r="M104" s="2068"/>
      <c r="N104" s="2068"/>
      <c r="O104" s="417"/>
      <c r="P104" s="417"/>
      <c r="Q104" s="417"/>
      <c r="R104" s="417"/>
      <c r="S104" s="417"/>
      <c r="T104" s="417"/>
      <c r="U104" s="417"/>
      <c r="V104" s="417"/>
      <c r="W104" s="417"/>
      <c r="X104" s="417"/>
      <c r="Y104" s="417"/>
      <c r="Z104" s="417"/>
      <c r="AA104" s="417"/>
      <c r="AB104" s="417"/>
      <c r="AC104" s="417"/>
    </row>
    <row r="105" spans="1:29" s="153" customFormat="1" ht="68.25" customHeight="1" x14ac:dyDescent="0.25">
      <c r="A105" s="417"/>
      <c r="B105" s="1538" t="s">
        <v>142</v>
      </c>
      <c r="C105" s="1539" t="s">
        <v>143</v>
      </c>
      <c r="D105" s="1539" t="s">
        <v>145</v>
      </c>
      <c r="E105" s="1539" t="s">
        <v>144</v>
      </c>
      <c r="F105" s="1540" t="s">
        <v>275</v>
      </c>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row>
    <row r="106" spans="1:29" s="153" customFormat="1" ht="15" x14ac:dyDescent="0.25">
      <c r="A106" s="417"/>
      <c r="B106" s="1289" t="s">
        <v>85</v>
      </c>
      <c r="C106" s="703"/>
      <c r="D106" s="703"/>
      <c r="E106" s="607">
        <f>C106*D106</f>
        <v>0</v>
      </c>
      <c r="F106" s="707" t="s">
        <v>10</v>
      </c>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row>
    <row r="107" spans="1:29" s="153" customFormat="1" ht="15" x14ac:dyDescent="0.25">
      <c r="A107" s="417"/>
      <c r="B107" s="706" t="s">
        <v>146</v>
      </c>
      <c r="C107" s="703"/>
      <c r="D107" s="703"/>
      <c r="E107" s="607">
        <f t="shared" ref="E107:E109" si="62">C107*D107</f>
        <v>0</v>
      </c>
      <c r="F107" s="707" t="s">
        <v>10</v>
      </c>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row>
    <row r="108" spans="1:29" s="153" customFormat="1" ht="15" x14ac:dyDescent="0.25">
      <c r="A108" s="417"/>
      <c r="B108" s="706" t="s">
        <v>146</v>
      </c>
      <c r="C108" s="703"/>
      <c r="D108" s="703"/>
      <c r="E108" s="607">
        <f t="shared" si="62"/>
        <v>0</v>
      </c>
      <c r="F108" s="707" t="s">
        <v>10</v>
      </c>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row>
    <row r="109" spans="1:29" s="153" customFormat="1" ht="15.75" thickBot="1" x14ac:dyDescent="0.3">
      <c r="A109" s="417"/>
      <c r="B109" s="706" t="s">
        <v>146</v>
      </c>
      <c r="C109" s="705"/>
      <c r="D109" s="703"/>
      <c r="E109" s="608">
        <f t="shared" si="62"/>
        <v>0</v>
      </c>
      <c r="F109" s="707" t="s">
        <v>10</v>
      </c>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row>
    <row r="110" spans="1:29" s="153" customFormat="1" ht="16.5" thickTop="1" thickBot="1" x14ac:dyDescent="0.3">
      <c r="A110" s="417"/>
      <c r="B110" s="609" t="s">
        <v>456</v>
      </c>
      <c r="C110" s="1290"/>
      <c r="D110" s="1290"/>
      <c r="E110" s="1268">
        <f>SUM(E106:E109)</f>
        <v>0</v>
      </c>
      <c r="F110" s="610"/>
      <c r="G110" s="402"/>
      <c r="H110" s="402"/>
      <c r="I110" s="611"/>
      <c r="J110" s="417"/>
      <c r="K110" s="417"/>
      <c r="L110" s="417"/>
      <c r="M110" s="417"/>
      <c r="N110" s="417"/>
      <c r="O110" s="417"/>
      <c r="P110" s="417"/>
      <c r="Q110" s="417"/>
      <c r="R110" s="417"/>
      <c r="S110" s="417"/>
      <c r="T110" s="417"/>
      <c r="U110" s="417"/>
      <c r="V110" s="417"/>
      <c r="W110" s="417"/>
      <c r="X110" s="417"/>
      <c r="Y110" s="417"/>
      <c r="Z110" s="417"/>
      <c r="AA110" s="417"/>
      <c r="AB110" s="417"/>
      <c r="AC110" s="417"/>
    </row>
    <row r="111" spans="1:29" s="153" customFormat="1" ht="15.75" thickBot="1" x14ac:dyDescent="0.3">
      <c r="A111" s="417"/>
      <c r="B111" s="612"/>
      <c r="C111" s="397"/>
      <c r="D111" s="397"/>
      <c r="E111" s="397"/>
      <c r="F111" s="402"/>
      <c r="G111" s="402"/>
      <c r="H111" s="402"/>
      <c r="I111" s="611"/>
      <c r="J111" s="417"/>
      <c r="K111" s="417"/>
      <c r="L111" s="417"/>
      <c r="M111" s="417"/>
      <c r="N111" s="417"/>
      <c r="O111" s="417"/>
      <c r="P111" s="417"/>
      <c r="Q111" s="417"/>
      <c r="R111" s="417"/>
      <c r="S111" s="417"/>
      <c r="T111" s="417"/>
      <c r="U111" s="417"/>
      <c r="V111" s="417"/>
      <c r="W111" s="417"/>
      <c r="X111" s="417"/>
      <c r="Y111" s="417"/>
      <c r="Z111" s="417"/>
      <c r="AA111" s="417"/>
      <c r="AB111" s="417"/>
      <c r="AC111" s="417"/>
    </row>
    <row r="112" spans="1:29" s="153" customFormat="1" ht="18.75" x14ac:dyDescent="0.3">
      <c r="A112" s="417"/>
      <c r="B112" s="1535" t="str">
        <f>'1. Building Information'!B155</f>
        <v xml:space="preserve">SITE 3:  -- </v>
      </c>
      <c r="C112" s="1536"/>
      <c r="D112" s="1536"/>
      <c r="E112" s="1536"/>
      <c r="F112" s="1537"/>
      <c r="G112" s="2068"/>
      <c r="H112" s="2068"/>
      <c r="I112" s="2068"/>
      <c r="J112" s="2068"/>
      <c r="K112" s="2068"/>
      <c r="L112" s="2068"/>
      <c r="M112" s="2068"/>
      <c r="N112" s="2068"/>
      <c r="O112" s="417"/>
      <c r="P112" s="417"/>
      <c r="Q112" s="417"/>
      <c r="R112" s="417"/>
      <c r="S112" s="417"/>
      <c r="T112" s="417"/>
      <c r="U112" s="417"/>
      <c r="V112" s="417"/>
      <c r="W112" s="417"/>
      <c r="X112" s="417"/>
      <c r="Y112" s="417"/>
      <c r="Z112" s="417"/>
      <c r="AA112" s="417"/>
      <c r="AB112" s="417"/>
      <c r="AC112" s="417"/>
    </row>
    <row r="113" spans="1:29" s="153" customFormat="1" ht="57" customHeight="1" x14ac:dyDescent="0.25">
      <c r="A113" s="417"/>
      <c r="B113" s="1538" t="s">
        <v>142</v>
      </c>
      <c r="C113" s="1539" t="s">
        <v>143</v>
      </c>
      <c r="D113" s="1539" t="s">
        <v>145</v>
      </c>
      <c r="E113" s="1539" t="s">
        <v>144</v>
      </c>
      <c r="F113" s="1540" t="s">
        <v>275</v>
      </c>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row>
    <row r="114" spans="1:29" s="153" customFormat="1" ht="15" x14ac:dyDescent="0.25">
      <c r="A114" s="417"/>
      <c r="B114" s="1289" t="s">
        <v>85</v>
      </c>
      <c r="C114" s="703"/>
      <c r="D114" s="703"/>
      <c r="E114" s="607">
        <f>C114*D114</f>
        <v>0</v>
      </c>
      <c r="F114" s="707" t="s">
        <v>10</v>
      </c>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row>
    <row r="115" spans="1:29" s="153" customFormat="1" ht="15" x14ac:dyDescent="0.25">
      <c r="A115" s="417"/>
      <c r="B115" s="706" t="s">
        <v>146</v>
      </c>
      <c r="C115" s="703"/>
      <c r="D115" s="703"/>
      <c r="E115" s="607">
        <f t="shared" ref="E115:E117" si="63">C115*D115</f>
        <v>0</v>
      </c>
      <c r="F115" s="707" t="s">
        <v>10</v>
      </c>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row>
    <row r="116" spans="1:29" s="153" customFormat="1" ht="15" x14ac:dyDescent="0.25">
      <c r="A116" s="417"/>
      <c r="B116" s="706" t="s">
        <v>146</v>
      </c>
      <c r="C116" s="703"/>
      <c r="D116" s="703"/>
      <c r="E116" s="607">
        <f t="shared" si="63"/>
        <v>0</v>
      </c>
      <c r="F116" s="707" t="s">
        <v>10</v>
      </c>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row>
    <row r="117" spans="1:29" s="153" customFormat="1" ht="15.75" thickBot="1" x14ac:dyDescent="0.3">
      <c r="A117" s="417"/>
      <c r="B117" s="706" t="s">
        <v>146</v>
      </c>
      <c r="C117" s="705"/>
      <c r="D117" s="703"/>
      <c r="E117" s="608">
        <f t="shared" si="63"/>
        <v>0</v>
      </c>
      <c r="F117" s="707" t="s">
        <v>10</v>
      </c>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7"/>
      <c r="AC117" s="417"/>
    </row>
    <row r="118" spans="1:29" s="153" customFormat="1" ht="16.5" thickTop="1" thickBot="1" x14ac:dyDescent="0.3">
      <c r="A118" s="417"/>
      <c r="B118" s="609" t="s">
        <v>456</v>
      </c>
      <c r="C118" s="1290"/>
      <c r="D118" s="1290"/>
      <c r="E118" s="1268">
        <f>SUM(E114:E117)</f>
        <v>0</v>
      </c>
      <c r="F118" s="610"/>
      <c r="G118" s="402"/>
      <c r="H118" s="402"/>
      <c r="I118" s="611"/>
      <c r="J118" s="417"/>
      <c r="K118" s="417"/>
      <c r="L118" s="417"/>
      <c r="M118" s="417"/>
      <c r="N118" s="417"/>
      <c r="O118" s="417"/>
      <c r="P118" s="417"/>
      <c r="Q118" s="417"/>
      <c r="R118" s="417"/>
      <c r="S118" s="417"/>
      <c r="T118" s="417"/>
      <c r="U118" s="417"/>
      <c r="V118" s="417"/>
      <c r="W118" s="417"/>
      <c r="X118" s="417"/>
      <c r="Y118" s="417"/>
      <c r="Z118" s="417"/>
      <c r="AA118" s="417"/>
      <c r="AB118" s="417"/>
      <c r="AC118" s="417"/>
    </row>
    <row r="119" spans="1:29" s="153" customFormat="1" ht="15" x14ac:dyDescent="0.25">
      <c r="A119" s="417"/>
      <c r="B119" s="612"/>
      <c r="C119" s="397"/>
      <c r="D119" s="397"/>
      <c r="E119" s="397"/>
      <c r="F119" s="402"/>
      <c r="G119" s="402"/>
      <c r="H119" s="402"/>
      <c r="I119" s="611"/>
      <c r="J119" s="417"/>
      <c r="K119" s="417"/>
      <c r="L119" s="417"/>
      <c r="M119" s="417"/>
      <c r="N119" s="417"/>
      <c r="O119" s="417"/>
      <c r="P119" s="417"/>
      <c r="Q119" s="417"/>
      <c r="R119" s="417"/>
      <c r="S119" s="417"/>
      <c r="T119" s="417"/>
      <c r="U119" s="417"/>
      <c r="V119" s="417"/>
      <c r="W119" s="417"/>
      <c r="X119" s="417"/>
      <c r="Y119" s="417"/>
      <c r="Z119" s="417"/>
      <c r="AA119" s="417"/>
      <c r="AB119" s="417"/>
      <c r="AC119" s="417"/>
    </row>
    <row r="120" spans="1:29" s="29" customFormat="1" ht="15" x14ac:dyDescent="0.25">
      <c r="A120" s="417"/>
      <c r="B120" s="613" t="s">
        <v>242</v>
      </c>
      <c r="C120" s="397"/>
      <c r="D120" s="397"/>
      <c r="E120" s="397"/>
      <c r="F120" s="402"/>
      <c r="G120" s="402"/>
      <c r="H120" s="402"/>
      <c r="I120" s="611"/>
      <c r="J120" s="417"/>
      <c r="K120" s="417"/>
      <c r="L120" s="417"/>
      <c r="M120" s="417"/>
      <c r="N120" s="417"/>
      <c r="O120" s="417"/>
      <c r="P120" s="417"/>
      <c r="Q120" s="417"/>
      <c r="R120" s="417"/>
      <c r="S120" s="417"/>
      <c r="T120" s="417"/>
      <c r="U120" s="417"/>
      <c r="V120" s="417"/>
      <c r="W120" s="417"/>
      <c r="X120" s="417"/>
      <c r="Y120" s="417"/>
      <c r="Z120" s="417"/>
      <c r="AA120" s="417"/>
      <c r="AB120" s="417"/>
      <c r="AC120" s="417"/>
    </row>
    <row r="121" spans="1:29" s="153" customFormat="1" ht="15" x14ac:dyDescent="0.25">
      <c r="A121" s="417"/>
      <c r="B121" s="613"/>
      <c r="C121" s="397"/>
      <c r="D121" s="397"/>
      <c r="E121" s="397"/>
      <c r="F121" s="402"/>
      <c r="G121" s="402"/>
      <c r="H121" s="402"/>
      <c r="I121" s="611"/>
      <c r="J121" s="417"/>
      <c r="K121" s="417"/>
      <c r="L121" s="417"/>
      <c r="M121" s="417"/>
      <c r="N121" s="417"/>
      <c r="O121" s="417"/>
      <c r="P121" s="417"/>
      <c r="Q121" s="417"/>
      <c r="R121" s="417"/>
      <c r="S121" s="417"/>
      <c r="T121" s="417"/>
      <c r="U121" s="417"/>
      <c r="V121" s="417"/>
      <c r="W121" s="417"/>
      <c r="X121" s="417"/>
      <c r="Y121" s="417"/>
      <c r="Z121" s="417"/>
      <c r="AA121" s="417"/>
      <c r="AB121" s="417"/>
      <c r="AC121" s="417"/>
    </row>
    <row r="123" spans="1:29" s="1399" customFormat="1" ht="18.75" x14ac:dyDescent="0.3">
      <c r="A123" s="1393"/>
      <c r="B123" s="2032" t="s">
        <v>186</v>
      </c>
      <c r="C123" s="2032"/>
      <c r="D123" s="2032"/>
      <c r="E123" s="2032"/>
      <c r="F123" s="2032"/>
      <c r="G123" s="2032"/>
      <c r="H123" s="1398"/>
      <c r="I123" s="1398"/>
      <c r="J123" s="1398"/>
      <c r="K123" s="1398"/>
      <c r="L123" s="1398"/>
      <c r="M123" s="1393"/>
      <c r="N123" s="1393"/>
      <c r="O123" s="1393"/>
      <c r="P123" s="1393"/>
      <c r="Q123" s="1393"/>
      <c r="R123" s="1393"/>
      <c r="S123" s="1393"/>
      <c r="T123" s="1393"/>
      <c r="U123" s="1393"/>
      <c r="V123" s="1393"/>
      <c r="W123" s="1393"/>
      <c r="X123" s="1393"/>
      <c r="Y123" s="1393"/>
      <c r="Z123" s="1393"/>
      <c r="AA123" s="1393"/>
      <c r="AB123" s="1393"/>
      <c r="AC123" s="1393"/>
    </row>
    <row r="125" spans="1:29" hidden="1" x14ac:dyDescent="0.2"/>
    <row r="126" spans="1:29" ht="45" hidden="1" x14ac:dyDescent="0.25">
      <c r="B126" s="614" t="s">
        <v>218</v>
      </c>
      <c r="C126" s="615" t="s">
        <v>228</v>
      </c>
      <c r="D126" s="615" t="s">
        <v>229</v>
      </c>
      <c r="E126" s="615" t="s">
        <v>230</v>
      </c>
      <c r="F126" s="615" t="s">
        <v>534</v>
      </c>
      <c r="G126" s="616" t="s">
        <v>243</v>
      </c>
      <c r="H126" s="616" t="s">
        <v>244</v>
      </c>
      <c r="I126" s="616" t="s">
        <v>245</v>
      </c>
      <c r="J126" s="616" t="s">
        <v>531</v>
      </c>
    </row>
    <row r="127" spans="1:29" ht="15" hidden="1" x14ac:dyDescent="0.25">
      <c r="B127" s="617" t="s">
        <v>76</v>
      </c>
      <c r="C127" s="618">
        <f>M18+M36</f>
        <v>0</v>
      </c>
      <c r="D127" s="619">
        <v>0</v>
      </c>
      <c r="E127" s="619">
        <v>0</v>
      </c>
      <c r="F127" s="619">
        <v>0</v>
      </c>
      <c r="G127" s="618">
        <f>H18+H36</f>
        <v>0</v>
      </c>
      <c r="H127" s="618">
        <f>H18+H36</f>
        <v>0</v>
      </c>
      <c r="I127" s="618">
        <v>0</v>
      </c>
      <c r="J127" s="618"/>
    </row>
    <row r="128" spans="1:29" ht="15" hidden="1" x14ac:dyDescent="0.25">
      <c r="B128" s="617" t="s">
        <v>219</v>
      </c>
      <c r="C128" s="618">
        <f>M19+M37</f>
        <v>0</v>
      </c>
      <c r="D128" s="619">
        <v>0</v>
      </c>
      <c r="E128" s="619">
        <v>0</v>
      </c>
      <c r="F128" s="619">
        <v>0</v>
      </c>
      <c r="G128" s="618">
        <f>H19+H37</f>
        <v>0</v>
      </c>
      <c r="H128" s="618">
        <f>H19+H37</f>
        <v>0</v>
      </c>
      <c r="I128" s="618">
        <v>0</v>
      </c>
      <c r="J128" s="618"/>
    </row>
    <row r="129" spans="2:13" ht="15" hidden="1" x14ac:dyDescent="0.25">
      <c r="B129" s="617" t="s">
        <v>78</v>
      </c>
      <c r="C129" s="618">
        <f>M38</f>
        <v>0</v>
      </c>
      <c r="D129" s="619">
        <v>0</v>
      </c>
      <c r="E129" s="619">
        <v>0</v>
      </c>
      <c r="F129" s="619">
        <v>0</v>
      </c>
      <c r="G129" s="618">
        <f>H38</f>
        <v>0</v>
      </c>
      <c r="H129" s="618">
        <f>H38</f>
        <v>0</v>
      </c>
      <c r="I129" s="618">
        <v>0</v>
      </c>
      <c r="J129" s="618"/>
    </row>
    <row r="130" spans="2:13" ht="15" hidden="1" x14ac:dyDescent="0.25">
      <c r="B130" s="617" t="s">
        <v>81</v>
      </c>
      <c r="C130" s="618">
        <f>M20+M39</f>
        <v>0</v>
      </c>
      <c r="D130" s="619">
        <v>0</v>
      </c>
      <c r="E130" s="619">
        <v>0</v>
      </c>
      <c r="F130" s="619">
        <v>0</v>
      </c>
      <c r="G130" s="618">
        <f>H20+H39</f>
        <v>0</v>
      </c>
      <c r="H130" s="618">
        <f>H20+H39</f>
        <v>0</v>
      </c>
      <c r="I130" s="618">
        <v>0</v>
      </c>
      <c r="J130" s="618"/>
    </row>
    <row r="131" spans="2:13" ht="15" hidden="1" x14ac:dyDescent="0.25">
      <c r="B131" s="617" t="s">
        <v>220</v>
      </c>
      <c r="C131" s="619">
        <v>0</v>
      </c>
      <c r="D131" s="618">
        <f>Y21+Y22+Y40</f>
        <v>0</v>
      </c>
      <c r="E131" s="619">
        <v>0</v>
      </c>
      <c r="F131" s="619">
        <v>0</v>
      </c>
      <c r="G131" s="618">
        <v>0</v>
      </c>
      <c r="H131" s="618">
        <f>T21+T22+T40</f>
        <v>0</v>
      </c>
      <c r="I131" s="618">
        <v>0</v>
      </c>
      <c r="J131" s="618"/>
    </row>
    <row r="132" spans="2:13" ht="15" hidden="1" x14ac:dyDescent="0.25">
      <c r="B132" s="617" t="s">
        <v>227</v>
      </c>
      <c r="C132" s="619">
        <v>0</v>
      </c>
      <c r="D132" s="618">
        <f>Y23+Y41</f>
        <v>0</v>
      </c>
      <c r="E132" s="619">
        <v>0</v>
      </c>
      <c r="F132" s="619">
        <v>0</v>
      </c>
      <c r="G132" s="618">
        <v>0</v>
      </c>
      <c r="H132" s="618">
        <f>T23+T41</f>
        <v>0</v>
      </c>
      <c r="I132" s="618">
        <v>0</v>
      </c>
      <c r="J132" s="618"/>
    </row>
    <row r="133" spans="2:13" ht="15" hidden="1" x14ac:dyDescent="0.25">
      <c r="B133" s="617" t="s">
        <v>84</v>
      </c>
      <c r="C133" s="619">
        <v>0</v>
      </c>
      <c r="D133" s="618">
        <f>Y24</f>
        <v>0</v>
      </c>
      <c r="E133" s="619">
        <v>0</v>
      </c>
      <c r="F133" s="619">
        <v>0</v>
      </c>
      <c r="G133" s="618">
        <v>0</v>
      </c>
      <c r="H133" s="618">
        <f>T24</f>
        <v>0</v>
      </c>
      <c r="I133" s="618">
        <v>0</v>
      </c>
      <c r="J133" s="618"/>
    </row>
    <row r="134" spans="2:13" ht="15" hidden="1" x14ac:dyDescent="0.25">
      <c r="B134" s="617" t="s">
        <v>82</v>
      </c>
      <c r="C134" s="619">
        <v>0</v>
      </c>
      <c r="D134" s="618">
        <f>Y42</f>
        <v>0</v>
      </c>
      <c r="E134" s="619">
        <v>0</v>
      </c>
      <c r="F134" s="619">
        <v>0</v>
      </c>
      <c r="G134" s="618">
        <v>0</v>
      </c>
      <c r="H134" s="618">
        <f>T42</f>
        <v>0</v>
      </c>
      <c r="I134" s="618">
        <v>0</v>
      </c>
      <c r="J134" s="618"/>
    </row>
    <row r="135" spans="2:13" ht="15" hidden="1" x14ac:dyDescent="0.25">
      <c r="B135" s="617" t="s">
        <v>85</v>
      </c>
      <c r="C135" s="618">
        <f>SUM(C98,C106,C114)</f>
        <v>0</v>
      </c>
      <c r="D135" s="618">
        <v>0</v>
      </c>
      <c r="E135" s="619">
        <v>0</v>
      </c>
      <c r="F135" s="618">
        <f>SUM(C98,C106,C114)</f>
        <v>0</v>
      </c>
      <c r="G135" s="618">
        <v>0</v>
      </c>
      <c r="H135" s="618">
        <v>0</v>
      </c>
      <c r="I135" s="618">
        <v>0</v>
      </c>
      <c r="J135" s="618">
        <f>SUM(E98,E106,E114)</f>
        <v>0</v>
      </c>
    </row>
    <row r="136" spans="2:13" ht="15" hidden="1" x14ac:dyDescent="0.25">
      <c r="B136" s="617"/>
      <c r="C136" s="620"/>
      <c r="D136" s="620"/>
      <c r="E136" s="621"/>
      <c r="F136" s="621"/>
      <c r="G136" s="618"/>
      <c r="H136" s="618"/>
      <c r="I136" s="618"/>
      <c r="J136" s="618"/>
    </row>
    <row r="137" spans="2:13" ht="15" hidden="1" x14ac:dyDescent="0.25">
      <c r="B137" s="622" t="s">
        <v>532</v>
      </c>
      <c r="C137" s="621">
        <f>SUMIF(F99:F101,"Graywater",C99:C101)+SUMIF(F107:F109,"Graywater",C107:C109)+SUMIF(F115:F117,"Graywater",C115:C117)</f>
        <v>0</v>
      </c>
      <c r="D137" s="621">
        <v>0</v>
      </c>
      <c r="E137" s="621">
        <v>0</v>
      </c>
      <c r="F137" s="621">
        <f>SUM(C99:C101,C107:C109,C115:C117)</f>
        <v>0</v>
      </c>
      <c r="G137" s="621">
        <f>SUMIF(F99:F101,"Graywater",E99:E101)+SUMIF(F107:F109,"Graywater",E107:E109)+SUMIF(F115:F117,"Graywater",E115:E117)</f>
        <v>0</v>
      </c>
      <c r="H137" s="621">
        <v>0</v>
      </c>
      <c r="I137" s="621">
        <v>0</v>
      </c>
      <c r="J137" s="621">
        <f>SUM(E99:E101,E107:E109,E115:E117)</f>
        <v>0</v>
      </c>
    </row>
    <row r="138" spans="2:13" ht="15" hidden="1" x14ac:dyDescent="0.25">
      <c r="B138" s="617"/>
      <c r="C138" s="618">
        <v>0</v>
      </c>
      <c r="D138" s="618">
        <v>0</v>
      </c>
      <c r="E138" s="618">
        <v>0</v>
      </c>
      <c r="F138" s="618">
        <v>0</v>
      </c>
      <c r="G138" s="618">
        <v>0</v>
      </c>
      <c r="H138" s="618">
        <v>0</v>
      </c>
      <c r="I138" s="618">
        <v>0</v>
      </c>
      <c r="J138" s="618"/>
    </row>
    <row r="139" spans="2:13" ht="15" hidden="1" x14ac:dyDescent="0.2">
      <c r="B139" s="623" t="s">
        <v>19</v>
      </c>
      <c r="C139" s="526">
        <f t="shared" ref="C139:J139" si="64">SUM(C127:C138)</f>
        <v>0</v>
      </c>
      <c r="D139" s="526">
        <f t="shared" si="64"/>
        <v>0</v>
      </c>
      <c r="E139" s="526">
        <f t="shared" si="64"/>
        <v>0</v>
      </c>
      <c r="F139" s="526">
        <f t="shared" si="64"/>
        <v>0</v>
      </c>
      <c r="G139" s="526">
        <f t="shared" si="64"/>
        <v>0</v>
      </c>
      <c r="H139" s="526">
        <f t="shared" si="64"/>
        <v>0</v>
      </c>
      <c r="I139" s="526">
        <f t="shared" si="64"/>
        <v>0</v>
      </c>
      <c r="J139" s="526">
        <f t="shared" si="64"/>
        <v>0</v>
      </c>
    </row>
    <row r="140" spans="2:13" ht="15" hidden="1" x14ac:dyDescent="0.2">
      <c r="B140" s="448"/>
    </row>
    <row r="141" spans="2:13" hidden="1" x14ac:dyDescent="0.2"/>
    <row r="142" spans="2:13" ht="13.5" hidden="1" thickBot="1" x14ac:dyDescent="0.25"/>
    <row r="143" spans="2:13" hidden="1" x14ac:dyDescent="0.2">
      <c r="B143" s="453" t="s">
        <v>87</v>
      </c>
      <c r="C143" s="519" t="s">
        <v>502</v>
      </c>
      <c r="D143" s="519"/>
      <c r="E143" s="624"/>
      <c r="F143" s="625" t="s">
        <v>689</v>
      </c>
      <c r="G143" s="626"/>
      <c r="H143" s="626"/>
      <c r="I143" s="627"/>
      <c r="J143" s="628" t="s">
        <v>712</v>
      </c>
      <c r="K143" s="629"/>
      <c r="L143" s="629"/>
      <c r="M143" s="630"/>
    </row>
    <row r="144" spans="2:13" ht="25.5" hidden="1" x14ac:dyDescent="0.2">
      <c r="B144" s="623" t="s">
        <v>56</v>
      </c>
      <c r="C144" s="521" t="s">
        <v>484</v>
      </c>
      <c r="D144" s="521" t="s">
        <v>485</v>
      </c>
      <c r="E144" s="631" t="s">
        <v>486</v>
      </c>
      <c r="F144" s="632" t="s">
        <v>484</v>
      </c>
      <c r="G144" s="521" t="s">
        <v>485</v>
      </c>
      <c r="H144" s="521" t="s">
        <v>486</v>
      </c>
      <c r="I144" s="633" t="s">
        <v>582</v>
      </c>
      <c r="J144" s="632" t="s">
        <v>484</v>
      </c>
      <c r="K144" s="521" t="s">
        <v>485</v>
      </c>
      <c r="L144" s="521" t="s">
        <v>486</v>
      </c>
      <c r="M144" s="633" t="s">
        <v>582</v>
      </c>
    </row>
    <row r="145" spans="1:29" ht="15" hidden="1" x14ac:dyDescent="0.2">
      <c r="A145" s="414" t="s">
        <v>17</v>
      </c>
      <c r="B145" s="634" t="s">
        <v>76</v>
      </c>
      <c r="C145" s="635">
        <f>'2. Indoor Water Demand'!K20*G18</f>
        <v>0</v>
      </c>
      <c r="D145" s="635">
        <f>'2. Indoor Water Demand'!P20*G18</f>
        <v>0</v>
      </c>
      <c r="E145" s="636">
        <f>'2. Indoor Water Demand'!U20*G18</f>
        <v>0</v>
      </c>
      <c r="F145" s="637">
        <f>'2. Indoor Water Demand'!L20*G18</f>
        <v>0</v>
      </c>
      <c r="G145" s="635">
        <f>'2. Indoor Water Demand'!Q20*G18</f>
        <v>0</v>
      </c>
      <c r="H145" s="635">
        <f>'2. Indoor Water Demand'!V20*G18</f>
        <v>0</v>
      </c>
      <c r="I145" s="638">
        <f>SUM(F145:H145)</f>
        <v>0</v>
      </c>
      <c r="J145" s="639">
        <f>I26</f>
        <v>0</v>
      </c>
      <c r="K145" s="640">
        <f>J26</f>
        <v>0</v>
      </c>
      <c r="L145" s="640">
        <f>K26</f>
        <v>0</v>
      </c>
      <c r="M145" s="641">
        <f>SUM(J145:L145)</f>
        <v>0</v>
      </c>
    </row>
    <row r="146" spans="1:29" ht="15" hidden="1" x14ac:dyDescent="0.2">
      <c r="A146" s="414" t="s">
        <v>17</v>
      </c>
      <c r="B146" s="634" t="s">
        <v>83</v>
      </c>
      <c r="C146" s="635">
        <f>'2. Indoor Water Demand'!K21*G19</f>
        <v>0</v>
      </c>
      <c r="D146" s="635">
        <f>'2. Indoor Water Demand'!P21*G19</f>
        <v>0</v>
      </c>
      <c r="E146" s="636">
        <f>'2. Indoor Water Demand'!U21*G19</f>
        <v>0</v>
      </c>
      <c r="F146" s="637">
        <f>'2. Indoor Water Demand'!L21*G19</f>
        <v>0</v>
      </c>
      <c r="G146" s="635">
        <f>'2. Indoor Water Demand'!Q21*G19</f>
        <v>0</v>
      </c>
      <c r="H146" s="635">
        <f>'2. Indoor Water Demand'!V21*G19</f>
        <v>0</v>
      </c>
      <c r="I146" s="638">
        <f t="shared" ref="I146:I153" si="65">SUM(F146:H146)</f>
        <v>0</v>
      </c>
      <c r="J146" s="642"/>
      <c r="K146" s="643"/>
      <c r="L146" s="643"/>
      <c r="M146" s="644"/>
    </row>
    <row r="147" spans="1:29" ht="15" hidden="1" x14ac:dyDescent="0.2">
      <c r="A147" s="414" t="s">
        <v>17</v>
      </c>
      <c r="B147" s="634" t="s">
        <v>124</v>
      </c>
      <c r="C147" s="635">
        <f>'2. Indoor Water Demand'!C171*G20</f>
        <v>0</v>
      </c>
      <c r="D147" s="635">
        <f>'2. Indoor Water Demand'!E171*G20</f>
        <v>0</v>
      </c>
      <c r="E147" s="636">
        <f>'2. Indoor Water Demand'!G171*G20</f>
        <v>0</v>
      </c>
      <c r="F147" s="637">
        <f>'2. Indoor Water Demand'!C173*G20</f>
        <v>0</v>
      </c>
      <c r="G147" s="635">
        <f>'2. Indoor Water Demand'!E173*G20</f>
        <v>0</v>
      </c>
      <c r="H147" s="635">
        <f>'2. Indoor Water Demand'!G173*G20</f>
        <v>0</v>
      </c>
      <c r="I147" s="638">
        <f t="shared" si="65"/>
        <v>0</v>
      </c>
      <c r="J147" s="645"/>
      <c r="K147" s="646"/>
      <c r="L147" s="646"/>
      <c r="M147" s="647"/>
    </row>
    <row r="148" spans="1:29" ht="15" hidden="1" x14ac:dyDescent="0.2">
      <c r="A148" s="414" t="s">
        <v>12</v>
      </c>
      <c r="B148" s="1541" t="s">
        <v>152</v>
      </c>
      <c r="C148" s="1542">
        <f>'2. Indoor Water Demand'!K22*S21</f>
        <v>0</v>
      </c>
      <c r="D148" s="1542">
        <f>'2. Indoor Water Demand'!P22*S21</f>
        <v>0</v>
      </c>
      <c r="E148" s="1543">
        <f>'2. Indoor Water Demand'!U22*S21</f>
        <v>0</v>
      </c>
      <c r="F148" s="1544">
        <f>'2. Indoor Water Demand'!L22*S21</f>
        <v>0</v>
      </c>
      <c r="G148" s="1542">
        <f>'2. Indoor Water Demand'!Q22*S21</f>
        <v>0</v>
      </c>
      <c r="H148" s="1542">
        <f>'2. Indoor Water Demand'!V22*S21</f>
        <v>0</v>
      </c>
      <c r="I148" s="1545">
        <f t="shared" si="65"/>
        <v>0</v>
      </c>
      <c r="J148" s="1546">
        <f>U27</f>
        <v>0</v>
      </c>
      <c r="K148" s="1547">
        <f>V27</f>
        <v>0</v>
      </c>
      <c r="L148" s="1547">
        <f>W27</f>
        <v>0</v>
      </c>
      <c r="M148" s="1548">
        <f>SUM(J148:L148)</f>
        <v>0</v>
      </c>
    </row>
    <row r="149" spans="1:29" ht="15" hidden="1" x14ac:dyDescent="0.2">
      <c r="A149" s="414" t="s">
        <v>12</v>
      </c>
      <c r="B149" s="1541" t="s">
        <v>79</v>
      </c>
      <c r="C149" s="1542">
        <f>'2. Indoor Water Demand'!K23*S22</f>
        <v>0</v>
      </c>
      <c r="D149" s="1542">
        <f>'2. Indoor Water Demand'!P23*S22</f>
        <v>0</v>
      </c>
      <c r="E149" s="1543">
        <f>'2. Indoor Water Demand'!U23*S22</f>
        <v>0</v>
      </c>
      <c r="F149" s="1544">
        <f>'2. Indoor Water Demand'!L23*S22</f>
        <v>0</v>
      </c>
      <c r="G149" s="1542">
        <f>'2. Indoor Water Demand'!Q23*S22</f>
        <v>0</v>
      </c>
      <c r="H149" s="1542">
        <f>'2. Indoor Water Demand'!V23*S22</f>
        <v>0</v>
      </c>
      <c r="I149" s="1545">
        <f t="shared" si="65"/>
        <v>0</v>
      </c>
      <c r="J149" s="1549"/>
      <c r="K149" s="1550"/>
      <c r="L149" s="1550"/>
      <c r="M149" s="1551"/>
    </row>
    <row r="150" spans="1:29" ht="15" hidden="1" x14ac:dyDescent="0.2">
      <c r="A150" s="414" t="s">
        <v>12</v>
      </c>
      <c r="B150" s="1541" t="s">
        <v>80</v>
      </c>
      <c r="C150" s="1542">
        <f>'2. Indoor Water Demand'!K24*S23</f>
        <v>0</v>
      </c>
      <c r="D150" s="1542">
        <f>'2. Indoor Water Demand'!P24*S23</f>
        <v>0</v>
      </c>
      <c r="E150" s="1543">
        <f>'2. Indoor Water Demand'!U24*S23</f>
        <v>0</v>
      </c>
      <c r="F150" s="1544">
        <f>'2. Indoor Water Demand'!L24*S23</f>
        <v>0</v>
      </c>
      <c r="G150" s="1542">
        <f>'2. Indoor Water Demand'!Q24*S23</f>
        <v>0</v>
      </c>
      <c r="H150" s="1542">
        <f>'2. Indoor Water Demand'!V24*S23</f>
        <v>0</v>
      </c>
      <c r="I150" s="1545">
        <f t="shared" si="65"/>
        <v>0</v>
      </c>
      <c r="J150" s="1549"/>
      <c r="K150" s="1550"/>
      <c r="L150" s="1550"/>
      <c r="M150" s="1551"/>
    </row>
    <row r="151" spans="1:29" ht="15" hidden="1" x14ac:dyDescent="0.2">
      <c r="A151" s="414" t="s">
        <v>12</v>
      </c>
      <c r="B151" s="1541" t="s">
        <v>84</v>
      </c>
      <c r="C151" s="1542">
        <f>'2. Indoor Water Demand'!K25*S24</f>
        <v>0</v>
      </c>
      <c r="D151" s="1542">
        <f>'2. Indoor Water Demand'!P25*S24</f>
        <v>0</v>
      </c>
      <c r="E151" s="1543">
        <f>'2. Indoor Water Demand'!U25*S24</f>
        <v>0</v>
      </c>
      <c r="F151" s="1544">
        <f>'2. Indoor Water Demand'!L25*S24</f>
        <v>0</v>
      </c>
      <c r="G151" s="1542">
        <f>'2. Indoor Water Demand'!Q25*S24</f>
        <v>0</v>
      </c>
      <c r="H151" s="1542">
        <f>'2. Indoor Water Demand'!V25*S24</f>
        <v>0</v>
      </c>
      <c r="I151" s="1545">
        <f t="shared" si="65"/>
        <v>0</v>
      </c>
      <c r="J151" s="1552"/>
      <c r="K151" s="1553"/>
      <c r="L151" s="1553"/>
      <c r="M151" s="1554"/>
    </row>
    <row r="152" spans="1:29" s="40" customFormat="1" ht="15" hidden="1" x14ac:dyDescent="0.2">
      <c r="A152" s="414"/>
      <c r="B152" s="648" t="s">
        <v>541</v>
      </c>
      <c r="C152" s="649">
        <f>SUM(C145:C147)</f>
        <v>0</v>
      </c>
      <c r="D152" s="649">
        <f t="shared" ref="D152:H152" si="66">SUM(D145:D147)</f>
        <v>0</v>
      </c>
      <c r="E152" s="650">
        <f t="shared" si="66"/>
        <v>0</v>
      </c>
      <c r="F152" s="651">
        <f t="shared" si="66"/>
        <v>0</v>
      </c>
      <c r="G152" s="649">
        <f t="shared" si="66"/>
        <v>0</v>
      </c>
      <c r="H152" s="649">
        <f t="shared" si="66"/>
        <v>0</v>
      </c>
      <c r="I152" s="652">
        <f t="shared" si="65"/>
        <v>0</v>
      </c>
      <c r="J152" s="653">
        <f>J145</f>
        <v>0</v>
      </c>
      <c r="K152" s="654">
        <f t="shared" ref="K152:L152" si="67">K145</f>
        <v>0</v>
      </c>
      <c r="L152" s="654">
        <f t="shared" si="67"/>
        <v>0</v>
      </c>
      <c r="M152" s="641">
        <f t="shared" ref="M152:M153" si="68">SUM(J152:L152)</f>
        <v>0</v>
      </c>
      <c r="N152" s="414"/>
      <c r="O152" s="414"/>
      <c r="P152" s="414"/>
      <c r="Q152" s="414"/>
      <c r="R152" s="414"/>
      <c r="S152" s="414"/>
      <c r="T152" s="414"/>
      <c r="U152" s="414"/>
      <c r="V152" s="414"/>
      <c r="W152" s="414"/>
      <c r="X152" s="414"/>
      <c r="Y152" s="414"/>
      <c r="Z152" s="414"/>
      <c r="AA152" s="414"/>
      <c r="AB152" s="414"/>
      <c r="AC152" s="414"/>
    </row>
    <row r="153" spans="1:29" ht="15.75" hidden="1" thickBot="1" x14ac:dyDescent="0.25">
      <c r="B153" s="1574" t="s">
        <v>542</v>
      </c>
      <c r="C153" s="1575">
        <f>SUM(C145:C151)</f>
        <v>0</v>
      </c>
      <c r="D153" s="1575">
        <f t="shared" ref="D153:H153" si="69">SUM(D145:D151)</f>
        <v>0</v>
      </c>
      <c r="E153" s="1576">
        <f t="shared" si="69"/>
        <v>0</v>
      </c>
      <c r="F153" s="1577">
        <f t="shared" si="69"/>
        <v>0</v>
      </c>
      <c r="G153" s="1578">
        <f t="shared" si="69"/>
        <v>0</v>
      </c>
      <c r="H153" s="1578">
        <f t="shared" si="69"/>
        <v>0</v>
      </c>
      <c r="I153" s="1579">
        <f t="shared" si="65"/>
        <v>0</v>
      </c>
      <c r="J153" s="1580">
        <f>J145+J148</f>
        <v>0</v>
      </c>
      <c r="K153" s="1581">
        <f t="shared" ref="K153:L153" si="70">K145+K148</f>
        <v>0</v>
      </c>
      <c r="L153" s="1581">
        <f t="shared" si="70"/>
        <v>0</v>
      </c>
      <c r="M153" s="1582">
        <f t="shared" si="68"/>
        <v>0</v>
      </c>
    </row>
    <row r="154" spans="1:29" ht="13.5" hidden="1" thickBot="1" x14ac:dyDescent="0.25"/>
    <row r="155" spans="1:29" hidden="1" x14ac:dyDescent="0.2">
      <c r="B155" s="453" t="s">
        <v>487</v>
      </c>
      <c r="C155" s="519" t="s">
        <v>502</v>
      </c>
      <c r="D155" s="519"/>
      <c r="E155" s="624"/>
      <c r="F155" s="625" t="s">
        <v>503</v>
      </c>
      <c r="G155" s="626"/>
      <c r="H155" s="626"/>
      <c r="I155" s="655"/>
      <c r="J155" s="628" t="s">
        <v>712</v>
      </c>
      <c r="K155" s="629"/>
      <c r="L155" s="629"/>
      <c r="M155" s="630"/>
    </row>
    <row r="156" spans="1:29" ht="25.5" hidden="1" x14ac:dyDescent="0.2">
      <c r="B156" s="623" t="s">
        <v>56</v>
      </c>
      <c r="C156" s="521" t="s">
        <v>484</v>
      </c>
      <c r="D156" s="521" t="s">
        <v>485</v>
      </c>
      <c r="E156" s="631" t="s">
        <v>486</v>
      </c>
      <c r="F156" s="632" t="s">
        <v>484</v>
      </c>
      <c r="G156" s="521" t="s">
        <v>485</v>
      </c>
      <c r="H156" s="521" t="s">
        <v>486</v>
      </c>
      <c r="I156" s="633" t="s">
        <v>582</v>
      </c>
      <c r="J156" s="632" t="s">
        <v>484</v>
      </c>
      <c r="K156" s="521" t="s">
        <v>485</v>
      </c>
      <c r="L156" s="521" t="s">
        <v>486</v>
      </c>
      <c r="M156" s="633" t="s">
        <v>582</v>
      </c>
    </row>
    <row r="157" spans="1:29" ht="15" hidden="1" x14ac:dyDescent="0.2">
      <c r="A157" s="414" t="s">
        <v>17</v>
      </c>
      <c r="B157" s="634" t="s">
        <v>76</v>
      </c>
      <c r="C157" s="635">
        <f>'2. Indoor Water Demand'!E41*G36</f>
        <v>0</v>
      </c>
      <c r="D157" s="635">
        <f>'2. Indoor Water Demand'!I41*G36</f>
        <v>0</v>
      </c>
      <c r="E157" s="636">
        <f>'2. Indoor Water Demand'!M41*G36</f>
        <v>0</v>
      </c>
      <c r="F157" s="637">
        <f>'2. Indoor Water Demand'!F41*G36</f>
        <v>0</v>
      </c>
      <c r="G157" s="635">
        <f>'2. Indoor Water Demand'!J41*G36</f>
        <v>0</v>
      </c>
      <c r="H157" s="635">
        <f>'2. Indoor Water Demand'!N41*G36</f>
        <v>0</v>
      </c>
      <c r="I157" s="638">
        <f>SUM(F157:H157)</f>
        <v>0</v>
      </c>
      <c r="J157" s="656">
        <f>I44</f>
        <v>0</v>
      </c>
      <c r="K157" s="657">
        <f>J44</f>
        <v>0</v>
      </c>
      <c r="L157" s="657">
        <f>K44</f>
        <v>0</v>
      </c>
      <c r="M157" s="658">
        <f>SUM(J157:L157)</f>
        <v>0</v>
      </c>
    </row>
    <row r="158" spans="1:29" ht="15" hidden="1" x14ac:dyDescent="0.2">
      <c r="A158" s="414" t="s">
        <v>17</v>
      </c>
      <c r="B158" s="634" t="s">
        <v>77</v>
      </c>
      <c r="C158" s="635">
        <f>'2. Indoor Water Demand'!E42*G37</f>
        <v>0</v>
      </c>
      <c r="D158" s="635">
        <f>'2. Indoor Water Demand'!I42*G37</f>
        <v>0</v>
      </c>
      <c r="E158" s="636">
        <f>'2. Indoor Water Demand'!M42*G37</f>
        <v>0</v>
      </c>
      <c r="F158" s="637">
        <f>'2. Indoor Water Demand'!F42*G37</f>
        <v>0</v>
      </c>
      <c r="G158" s="635">
        <f>'2. Indoor Water Demand'!J42*G37</f>
        <v>0</v>
      </c>
      <c r="H158" s="635">
        <f>'2. Indoor Water Demand'!N42*G37</f>
        <v>0</v>
      </c>
      <c r="I158" s="638">
        <f t="shared" ref="I158:I165" si="71">SUM(F158:H158)</f>
        <v>0</v>
      </c>
      <c r="J158" s="659"/>
      <c r="K158" s="660"/>
      <c r="L158" s="661"/>
      <c r="M158" s="662"/>
    </row>
    <row r="159" spans="1:29" ht="15" hidden="1" x14ac:dyDescent="0.2">
      <c r="A159" s="414" t="s">
        <v>17</v>
      </c>
      <c r="B159" s="634" t="s">
        <v>78</v>
      </c>
      <c r="C159" s="635">
        <f>'2. Indoor Water Demand'!E43*G38</f>
        <v>0</v>
      </c>
      <c r="D159" s="635">
        <f>'2. Indoor Water Demand'!I43*G38</f>
        <v>0</v>
      </c>
      <c r="E159" s="636">
        <f>'2. Indoor Water Demand'!M43*G38</f>
        <v>0</v>
      </c>
      <c r="F159" s="637">
        <f>'2. Indoor Water Demand'!F43*G38</f>
        <v>0</v>
      </c>
      <c r="G159" s="635">
        <f>'2. Indoor Water Demand'!J43*G38</f>
        <v>0</v>
      </c>
      <c r="H159" s="635">
        <f>'2. Indoor Water Demand'!N43*G38</f>
        <v>0</v>
      </c>
      <c r="I159" s="638">
        <f t="shared" si="71"/>
        <v>0</v>
      </c>
      <c r="J159" s="659"/>
      <c r="K159" s="660"/>
      <c r="L159" s="661"/>
      <c r="M159" s="662"/>
    </row>
    <row r="160" spans="1:29" ht="15" hidden="1" x14ac:dyDescent="0.2">
      <c r="A160" s="414" t="s">
        <v>17</v>
      </c>
      <c r="B160" s="634" t="s">
        <v>915</v>
      </c>
      <c r="C160" s="635">
        <f>'2. Indoor Water Demand'!E44*G39</f>
        <v>0</v>
      </c>
      <c r="D160" s="635">
        <f>'2. Indoor Water Demand'!I44*G39</f>
        <v>0</v>
      </c>
      <c r="E160" s="636">
        <f>'2. Indoor Water Demand'!M44*G39</f>
        <v>0</v>
      </c>
      <c r="F160" s="637">
        <f>'2. Indoor Water Demand'!F44*G39</f>
        <v>0</v>
      </c>
      <c r="G160" s="635">
        <f>'2. Indoor Water Demand'!J44*G39</f>
        <v>0</v>
      </c>
      <c r="H160" s="635">
        <f>'2. Indoor Water Demand'!N44*G39</f>
        <v>0</v>
      </c>
      <c r="I160" s="638">
        <f t="shared" si="71"/>
        <v>0</v>
      </c>
      <c r="J160" s="663"/>
      <c r="K160" s="664"/>
      <c r="L160" s="665"/>
      <c r="M160" s="666"/>
    </row>
    <row r="161" spans="1:29" ht="15" hidden="1" x14ac:dyDescent="0.2">
      <c r="A161" s="414" t="s">
        <v>12</v>
      </c>
      <c r="B161" s="1541" t="s">
        <v>79</v>
      </c>
      <c r="C161" s="1542">
        <f>'2. Indoor Water Demand'!E45*S40</f>
        <v>0</v>
      </c>
      <c r="D161" s="1542">
        <f>'2. Indoor Water Demand'!I45*S40</f>
        <v>0</v>
      </c>
      <c r="E161" s="1543">
        <f>'2. Indoor Water Demand'!M45*S40</f>
        <v>0</v>
      </c>
      <c r="F161" s="1544">
        <f>'2. Indoor Water Demand'!F45*S40</f>
        <v>0</v>
      </c>
      <c r="G161" s="1542">
        <f>'2. Indoor Water Demand'!J45*S40</f>
        <v>0</v>
      </c>
      <c r="H161" s="1542">
        <f>'2. Indoor Water Demand'!N45*S40</f>
        <v>0</v>
      </c>
      <c r="I161" s="1545">
        <f t="shared" si="71"/>
        <v>0</v>
      </c>
      <c r="J161" s="1555">
        <f>U45</f>
        <v>0</v>
      </c>
      <c r="K161" s="1556">
        <f>V45</f>
        <v>0</v>
      </c>
      <c r="L161" s="1556">
        <f>W45</f>
        <v>0</v>
      </c>
      <c r="M161" s="1557">
        <f>SUM(J161:L161)</f>
        <v>0</v>
      </c>
    </row>
    <row r="162" spans="1:29" ht="15" hidden="1" x14ac:dyDescent="0.2">
      <c r="A162" s="414" t="s">
        <v>12</v>
      </c>
      <c r="B162" s="1541" t="s">
        <v>80</v>
      </c>
      <c r="C162" s="1542">
        <f>'2. Indoor Water Demand'!E46*S41</f>
        <v>0</v>
      </c>
      <c r="D162" s="1542">
        <f>'2. Indoor Water Demand'!I46*S41</f>
        <v>0</v>
      </c>
      <c r="E162" s="1543">
        <f>'2. Indoor Water Demand'!M46*S41</f>
        <v>0</v>
      </c>
      <c r="F162" s="1544">
        <f>'2. Indoor Water Demand'!F46*S41</f>
        <v>0</v>
      </c>
      <c r="G162" s="1542">
        <f>'2. Indoor Water Demand'!J46*S41</f>
        <v>0</v>
      </c>
      <c r="H162" s="1542">
        <f>'2. Indoor Water Demand'!N46*S41</f>
        <v>0</v>
      </c>
      <c r="I162" s="1545">
        <f t="shared" si="71"/>
        <v>0</v>
      </c>
      <c r="J162" s="1558"/>
      <c r="K162" s="1559"/>
      <c r="L162" s="1560"/>
      <c r="M162" s="1561"/>
    </row>
    <row r="163" spans="1:29" ht="15" hidden="1" x14ac:dyDescent="0.2">
      <c r="A163" s="414" t="s">
        <v>12</v>
      </c>
      <c r="B163" s="1541" t="s">
        <v>82</v>
      </c>
      <c r="C163" s="1542">
        <f>'2. Indoor Water Demand'!E47*S42</f>
        <v>0</v>
      </c>
      <c r="D163" s="1542">
        <f>'2. Indoor Water Demand'!I47*S42</f>
        <v>0</v>
      </c>
      <c r="E163" s="1543">
        <f>'2. Indoor Water Demand'!M47*S42</f>
        <v>0</v>
      </c>
      <c r="F163" s="1544">
        <f>'2. Indoor Water Demand'!F47*S42</f>
        <v>0</v>
      </c>
      <c r="G163" s="1542">
        <f>'2. Indoor Water Demand'!J47*S42</f>
        <v>0</v>
      </c>
      <c r="H163" s="1542">
        <f>'2. Indoor Water Demand'!N47*S42</f>
        <v>0</v>
      </c>
      <c r="I163" s="1545">
        <f t="shared" si="71"/>
        <v>0</v>
      </c>
      <c r="J163" s="1562"/>
      <c r="K163" s="1563"/>
      <c r="L163" s="1564"/>
      <c r="M163" s="1565"/>
    </row>
    <row r="164" spans="1:29" s="40" customFormat="1" ht="15" hidden="1" x14ac:dyDescent="0.2">
      <c r="A164" s="414"/>
      <c r="B164" s="648" t="s">
        <v>541</v>
      </c>
      <c r="C164" s="649">
        <f>SUM(C157:C160)</f>
        <v>0</v>
      </c>
      <c r="D164" s="649">
        <f t="shared" ref="D164:H164" si="72">SUM(D157:D160)</f>
        <v>0</v>
      </c>
      <c r="E164" s="650">
        <f t="shared" si="72"/>
        <v>0</v>
      </c>
      <c r="F164" s="651">
        <f t="shared" si="72"/>
        <v>0</v>
      </c>
      <c r="G164" s="649">
        <f t="shared" si="72"/>
        <v>0</v>
      </c>
      <c r="H164" s="649">
        <f t="shared" si="72"/>
        <v>0</v>
      </c>
      <c r="I164" s="652">
        <f t="shared" si="71"/>
        <v>0</v>
      </c>
      <c r="J164" s="637">
        <f>J157</f>
        <v>0</v>
      </c>
      <c r="K164" s="635">
        <f t="shared" ref="K164:L164" si="73">K157</f>
        <v>0</v>
      </c>
      <c r="L164" s="635">
        <f t="shared" si="73"/>
        <v>0</v>
      </c>
      <c r="M164" s="638">
        <f>SUM(J164:L164)</f>
        <v>0</v>
      </c>
      <c r="N164" s="414"/>
      <c r="O164" s="414"/>
      <c r="P164" s="414"/>
      <c r="Q164" s="414"/>
      <c r="R164" s="414"/>
      <c r="S164" s="414"/>
      <c r="T164" s="414"/>
      <c r="U164" s="414"/>
      <c r="V164" s="414"/>
      <c r="W164" s="414"/>
      <c r="X164" s="414"/>
      <c r="Y164" s="414"/>
      <c r="Z164" s="414"/>
      <c r="AA164" s="414"/>
      <c r="AB164" s="414"/>
      <c r="AC164" s="414"/>
    </row>
    <row r="165" spans="1:29" ht="15.75" hidden="1" thickBot="1" x14ac:dyDescent="0.25">
      <c r="A165" s="667"/>
      <c r="B165" s="1566" t="s">
        <v>542</v>
      </c>
      <c r="C165" s="1567">
        <f>SUM(C157:C163)</f>
        <v>0</v>
      </c>
      <c r="D165" s="1567">
        <f t="shared" ref="D165:H165" si="74">SUM(D157:D163)</f>
        <v>0</v>
      </c>
      <c r="E165" s="1568">
        <f t="shared" si="74"/>
        <v>0</v>
      </c>
      <c r="F165" s="1569">
        <f t="shared" si="74"/>
        <v>0</v>
      </c>
      <c r="G165" s="1567">
        <f t="shared" si="74"/>
        <v>0</v>
      </c>
      <c r="H165" s="1567">
        <f t="shared" si="74"/>
        <v>0</v>
      </c>
      <c r="I165" s="1570">
        <f t="shared" si="71"/>
        <v>0</v>
      </c>
      <c r="J165" s="1571">
        <f>J157+J161</f>
        <v>0</v>
      </c>
      <c r="K165" s="1572">
        <f t="shared" ref="K165:L165" si="75">K157+K161</f>
        <v>0</v>
      </c>
      <c r="L165" s="1572">
        <f t="shared" si="75"/>
        <v>0</v>
      </c>
      <c r="M165" s="1573">
        <f>SUM(J165:L165)</f>
        <v>0</v>
      </c>
    </row>
    <row r="166" spans="1:29" s="155" customFormat="1" ht="8.25" hidden="1" customHeight="1" thickTop="1" x14ac:dyDescent="0.2">
      <c r="A166" s="668"/>
      <c r="B166" s="1589"/>
      <c r="C166" s="1590"/>
      <c r="D166" s="1590"/>
      <c r="E166" s="1591"/>
      <c r="F166" s="1592"/>
      <c r="G166" s="1590"/>
      <c r="H166" s="1590"/>
      <c r="I166" s="1593"/>
      <c r="J166" s="1592"/>
      <c r="K166" s="1590"/>
      <c r="L166" s="1590"/>
      <c r="M166" s="1593"/>
      <c r="N166" s="669"/>
      <c r="O166" s="669"/>
      <c r="P166" s="669"/>
      <c r="Q166" s="669"/>
      <c r="R166" s="669"/>
      <c r="S166" s="669"/>
      <c r="T166" s="669"/>
      <c r="U166" s="669"/>
      <c r="V166" s="669"/>
      <c r="W166" s="669"/>
      <c r="X166" s="669"/>
      <c r="Y166" s="669"/>
      <c r="Z166" s="669"/>
      <c r="AA166" s="669"/>
      <c r="AB166" s="669"/>
      <c r="AC166" s="669"/>
    </row>
    <row r="167" spans="1:29" ht="15" hidden="1" x14ac:dyDescent="0.25">
      <c r="B167" s="670" t="s">
        <v>543</v>
      </c>
      <c r="C167" s="671">
        <f>C152+C164</f>
        <v>0</v>
      </c>
      <c r="D167" s="671">
        <f t="shared" ref="D167:H167" si="76">D152+D164</f>
        <v>0</v>
      </c>
      <c r="E167" s="672">
        <f t="shared" si="76"/>
        <v>0</v>
      </c>
      <c r="F167" s="673">
        <f t="shared" si="76"/>
        <v>0</v>
      </c>
      <c r="G167" s="671">
        <f t="shared" si="76"/>
        <v>0</v>
      </c>
      <c r="H167" s="671">
        <f t="shared" si="76"/>
        <v>0</v>
      </c>
      <c r="I167" s="674">
        <f>SUM(F167:H167)</f>
        <v>0</v>
      </c>
      <c r="J167" s="673">
        <f>J152+J164</f>
        <v>0</v>
      </c>
      <c r="K167" s="671">
        <f t="shared" ref="K167:L167" si="77">K152+K164</f>
        <v>0</v>
      </c>
      <c r="L167" s="671">
        <f t="shared" si="77"/>
        <v>0</v>
      </c>
      <c r="M167" s="674">
        <f>SUM(J167:L167)</f>
        <v>0</v>
      </c>
    </row>
    <row r="168" spans="1:29" s="40" customFormat="1" ht="15.75" hidden="1" thickBot="1" x14ac:dyDescent="0.3">
      <c r="A168" s="414"/>
      <c r="B168" s="1583" t="s">
        <v>544</v>
      </c>
      <c r="C168" s="1584">
        <f>C153+C165</f>
        <v>0</v>
      </c>
      <c r="D168" s="1584">
        <f t="shared" ref="D168:H168" si="78">D153+D165</f>
        <v>0</v>
      </c>
      <c r="E168" s="1585">
        <f t="shared" si="78"/>
        <v>0</v>
      </c>
      <c r="F168" s="1586">
        <f t="shared" si="78"/>
        <v>0</v>
      </c>
      <c r="G168" s="1587">
        <f t="shared" si="78"/>
        <v>0</v>
      </c>
      <c r="H168" s="1587">
        <f t="shared" si="78"/>
        <v>0</v>
      </c>
      <c r="I168" s="1588">
        <f>SUM(F168:H168)</f>
        <v>0</v>
      </c>
      <c r="J168" s="1586">
        <f>J153+J165</f>
        <v>0</v>
      </c>
      <c r="K168" s="1587">
        <f t="shared" ref="K168:L168" si="79">K153+K165</f>
        <v>0</v>
      </c>
      <c r="L168" s="1587">
        <f t="shared" si="79"/>
        <v>0</v>
      </c>
      <c r="M168" s="1588">
        <f>SUM(J168:L168)</f>
        <v>0</v>
      </c>
      <c r="N168" s="414"/>
      <c r="O168" s="414"/>
      <c r="P168" s="414"/>
      <c r="Q168" s="414"/>
      <c r="R168" s="414"/>
      <c r="S168" s="414"/>
      <c r="T168" s="414"/>
      <c r="U168" s="414"/>
      <c r="V168" s="414"/>
      <c r="W168" s="414"/>
      <c r="X168" s="414"/>
      <c r="Y168" s="414"/>
      <c r="Z168" s="414"/>
      <c r="AA168" s="414"/>
      <c r="AB168" s="414"/>
      <c r="AC168" s="414"/>
    </row>
    <row r="169" spans="1:29" hidden="1" x14ac:dyDescent="0.2"/>
    <row r="170" spans="1:29" hidden="1" x14ac:dyDescent="0.2">
      <c r="B170" s="453" t="s">
        <v>532</v>
      </c>
      <c r="C170" s="519" t="s">
        <v>504</v>
      </c>
      <c r="D170" s="519"/>
      <c r="E170" s="519"/>
      <c r="F170" s="519" t="s">
        <v>503</v>
      </c>
      <c r="G170" s="520"/>
      <c r="H170" s="520"/>
    </row>
    <row r="171" spans="1:29" ht="15" hidden="1" x14ac:dyDescent="0.2">
      <c r="B171" s="623" t="s">
        <v>56</v>
      </c>
      <c r="C171" s="521" t="s">
        <v>484</v>
      </c>
      <c r="D171" s="521" t="s">
        <v>485</v>
      </c>
      <c r="E171" s="521" t="s">
        <v>486</v>
      </c>
      <c r="F171" s="521" t="s">
        <v>484</v>
      </c>
      <c r="G171" s="521" t="s">
        <v>485</v>
      </c>
      <c r="H171" s="521" t="s">
        <v>486</v>
      </c>
    </row>
    <row r="172" spans="1:29" s="40" customFormat="1" ht="15" hidden="1" x14ac:dyDescent="0.2">
      <c r="A172" s="414"/>
      <c r="B172" s="679" t="s">
        <v>533</v>
      </c>
      <c r="C172" s="524">
        <f>F172/365</f>
        <v>0</v>
      </c>
      <c r="D172" s="524">
        <f t="shared" ref="D172:E172" si="80">G172/365</f>
        <v>0</v>
      </c>
      <c r="E172" s="524">
        <f t="shared" si="80"/>
        <v>0</v>
      </c>
      <c r="F172" s="524">
        <f>E102</f>
        <v>0</v>
      </c>
      <c r="G172" s="524">
        <f>E110</f>
        <v>0</v>
      </c>
      <c r="H172" s="524">
        <f>E118</f>
        <v>0</v>
      </c>
      <c r="I172" s="414"/>
      <c r="J172" s="414"/>
      <c r="K172" s="414"/>
      <c r="L172" s="414"/>
      <c r="M172" s="414"/>
      <c r="N172" s="414"/>
      <c r="O172" s="414"/>
      <c r="P172" s="414"/>
      <c r="Q172" s="414"/>
      <c r="R172" s="414"/>
      <c r="S172" s="414"/>
      <c r="T172" s="414"/>
      <c r="U172" s="414"/>
      <c r="V172" s="414"/>
      <c r="W172" s="414"/>
      <c r="X172" s="414"/>
      <c r="Y172" s="414"/>
      <c r="Z172" s="414"/>
      <c r="AA172" s="414"/>
      <c r="AB172" s="414"/>
      <c r="AC172" s="414"/>
    </row>
    <row r="173" spans="1:29" s="40" customFormat="1" ht="30" hidden="1" x14ac:dyDescent="0.2">
      <c r="A173" s="414"/>
      <c r="B173" s="677" t="s">
        <v>687</v>
      </c>
      <c r="C173" s="678">
        <f>AVERAGE(C58:N58)</f>
        <v>0</v>
      </c>
      <c r="D173" s="678">
        <f>AVERAGE(C65:N65)</f>
        <v>0</v>
      </c>
      <c r="E173" s="678">
        <f>AVERAGE(C72:N72)</f>
        <v>0</v>
      </c>
      <c r="F173" s="678">
        <f>O57</f>
        <v>0</v>
      </c>
      <c r="G173" s="678">
        <f>O64</f>
        <v>0</v>
      </c>
      <c r="H173" s="678">
        <f>O71</f>
        <v>0</v>
      </c>
      <c r="I173" s="414"/>
      <c r="J173" s="414"/>
      <c r="K173" s="414"/>
      <c r="L173" s="414"/>
      <c r="M173" s="414"/>
      <c r="N173" s="414"/>
      <c r="O173" s="414"/>
      <c r="P173" s="414"/>
      <c r="Q173" s="414"/>
      <c r="R173" s="414"/>
      <c r="S173" s="414"/>
      <c r="T173" s="414"/>
      <c r="U173" s="414"/>
      <c r="V173" s="414"/>
      <c r="W173" s="414"/>
      <c r="X173" s="414"/>
      <c r="Y173" s="414"/>
      <c r="Z173" s="414"/>
      <c r="AA173" s="414"/>
      <c r="AB173" s="414"/>
      <c r="AC173" s="414"/>
    </row>
    <row r="174" spans="1:29" ht="15" hidden="1" x14ac:dyDescent="0.2">
      <c r="B174" s="677" t="s">
        <v>688</v>
      </c>
      <c r="C174" s="678">
        <f>F174/365</f>
        <v>0</v>
      </c>
      <c r="D174" s="678">
        <f t="shared" ref="D174:E174" si="81">G174/365</f>
        <v>0</v>
      </c>
      <c r="E174" s="678">
        <f t="shared" si="81"/>
        <v>0</v>
      </c>
      <c r="F174" s="678">
        <f>O59</f>
        <v>0</v>
      </c>
      <c r="G174" s="678">
        <f>O66</f>
        <v>0</v>
      </c>
      <c r="H174" s="678">
        <f>O73</f>
        <v>0</v>
      </c>
    </row>
    <row r="175" spans="1:29" hidden="1" x14ac:dyDescent="0.2"/>
    <row r="176" spans="1:29" hidden="1" x14ac:dyDescent="0.2"/>
    <row r="177" spans="1:29" ht="15" hidden="1" x14ac:dyDescent="0.25">
      <c r="B177" s="1594" t="s">
        <v>808</v>
      </c>
    </row>
    <row r="178" spans="1:29" ht="13.5" hidden="1" thickBot="1" x14ac:dyDescent="0.25"/>
    <row r="179" spans="1:29" ht="15" hidden="1" x14ac:dyDescent="0.25">
      <c r="B179" s="680" t="str">
        <f>B96</f>
        <v>SITE 1: Project Name -- Project Address</v>
      </c>
      <c r="C179" s="1595" t="s">
        <v>28</v>
      </c>
      <c r="D179" s="1401" t="s">
        <v>29</v>
      </c>
      <c r="E179" s="1401" t="s">
        <v>30</v>
      </c>
      <c r="F179" s="1401" t="s">
        <v>31</v>
      </c>
      <c r="G179" s="1401" t="s">
        <v>32</v>
      </c>
      <c r="H179" s="1401" t="s">
        <v>33</v>
      </c>
      <c r="I179" s="1401" t="s">
        <v>8</v>
      </c>
      <c r="J179" s="1401" t="s">
        <v>9</v>
      </c>
      <c r="K179" s="1401" t="s">
        <v>0</v>
      </c>
      <c r="L179" s="1401" t="s">
        <v>2</v>
      </c>
      <c r="M179" s="1401" t="s">
        <v>3</v>
      </c>
      <c r="N179" s="1401" t="s">
        <v>4</v>
      </c>
      <c r="O179" s="1486" t="s">
        <v>19</v>
      </c>
    </row>
    <row r="180" spans="1:29" ht="15" hidden="1" x14ac:dyDescent="0.25">
      <c r="B180" s="681" t="s">
        <v>817</v>
      </c>
      <c r="C180" s="682">
        <f t="shared" ref="C180:N180" si="82">C57</f>
        <v>0</v>
      </c>
      <c r="D180" s="683">
        <f t="shared" si="82"/>
        <v>0</v>
      </c>
      <c r="E180" s="683">
        <f t="shared" si="82"/>
        <v>0</v>
      </c>
      <c r="F180" s="683">
        <f t="shared" si="82"/>
        <v>0</v>
      </c>
      <c r="G180" s="683">
        <f t="shared" si="82"/>
        <v>0</v>
      </c>
      <c r="H180" s="683">
        <f t="shared" si="82"/>
        <v>0</v>
      </c>
      <c r="I180" s="683">
        <f t="shared" si="82"/>
        <v>0</v>
      </c>
      <c r="J180" s="683">
        <f t="shared" si="82"/>
        <v>0</v>
      </c>
      <c r="K180" s="683">
        <f t="shared" si="82"/>
        <v>0</v>
      </c>
      <c r="L180" s="683">
        <f t="shared" si="82"/>
        <v>0</v>
      </c>
      <c r="M180" s="683">
        <f t="shared" si="82"/>
        <v>0</v>
      </c>
      <c r="N180" s="683">
        <f t="shared" si="82"/>
        <v>0</v>
      </c>
      <c r="O180" s="684">
        <f>SUM(C180:N180)</f>
        <v>0</v>
      </c>
    </row>
    <row r="181" spans="1:29" ht="15" hidden="1" x14ac:dyDescent="0.25">
      <c r="B181" s="681" t="s">
        <v>818</v>
      </c>
      <c r="C181" s="682">
        <f t="shared" ref="C181:N181" si="83">C59</f>
        <v>0</v>
      </c>
      <c r="D181" s="683">
        <f t="shared" si="83"/>
        <v>0</v>
      </c>
      <c r="E181" s="683">
        <f t="shared" si="83"/>
        <v>0</v>
      </c>
      <c r="F181" s="683">
        <f t="shared" si="83"/>
        <v>0</v>
      </c>
      <c r="G181" s="683">
        <f t="shared" si="83"/>
        <v>0</v>
      </c>
      <c r="H181" s="683">
        <f t="shared" si="83"/>
        <v>0</v>
      </c>
      <c r="I181" s="683">
        <f t="shared" si="83"/>
        <v>0</v>
      </c>
      <c r="J181" s="683">
        <f t="shared" si="83"/>
        <v>0</v>
      </c>
      <c r="K181" s="683">
        <f t="shared" si="83"/>
        <v>0</v>
      </c>
      <c r="L181" s="683">
        <f t="shared" si="83"/>
        <v>0</v>
      </c>
      <c r="M181" s="683">
        <f t="shared" si="83"/>
        <v>0</v>
      </c>
      <c r="N181" s="683">
        <f t="shared" si="83"/>
        <v>0</v>
      </c>
      <c r="O181" s="684">
        <f>SUM(C181:N181)</f>
        <v>0</v>
      </c>
    </row>
    <row r="182" spans="1:29" ht="15" hidden="1" x14ac:dyDescent="0.25">
      <c r="B182" s="681" t="s">
        <v>806</v>
      </c>
      <c r="C182" s="685" t="str">
        <f>'7. Project Definition'!C97</f>
        <v>Yes</v>
      </c>
      <c r="D182" s="597"/>
      <c r="E182" s="597"/>
      <c r="F182" s="597"/>
      <c r="G182" s="597"/>
      <c r="H182" s="597"/>
      <c r="I182" s="597"/>
      <c r="J182" s="597"/>
      <c r="K182" s="597"/>
      <c r="L182" s="597"/>
      <c r="M182" s="597"/>
      <c r="N182" s="597"/>
      <c r="O182" s="686"/>
    </row>
    <row r="183" spans="1:29" ht="15" hidden="1" x14ac:dyDescent="0.25">
      <c r="B183" s="681" t="s">
        <v>807</v>
      </c>
      <c r="C183" s="687" t="str">
        <f>'7. Project Definition'!C98</f>
        <v>Use Auto-Calculations</v>
      </c>
      <c r="D183" s="597"/>
      <c r="E183" s="597"/>
      <c r="F183" s="597"/>
      <c r="G183" s="597"/>
      <c r="H183" s="597"/>
      <c r="I183" s="597"/>
      <c r="J183" s="597"/>
      <c r="K183" s="597"/>
      <c r="L183" s="597"/>
      <c r="M183" s="597"/>
      <c r="N183" s="597"/>
      <c r="O183" s="686"/>
    </row>
    <row r="184" spans="1:29" ht="15" hidden="1" x14ac:dyDescent="0.25">
      <c r="B184" s="688" t="s">
        <v>813</v>
      </c>
      <c r="C184" s="689">
        <f t="shared" ref="C184:N184" si="84">IF(AND($C$183="Use Auto-Calculations",$C$182="Yes"),C180,IF(AND($C$183="Use Auto-Calculations",$C$182="No"),0,IF($C$183="Manual Entry",C181,0)))</f>
        <v>0</v>
      </c>
      <c r="D184" s="689">
        <f t="shared" si="84"/>
        <v>0</v>
      </c>
      <c r="E184" s="689">
        <f t="shared" si="84"/>
        <v>0</v>
      </c>
      <c r="F184" s="689">
        <f t="shared" si="84"/>
        <v>0</v>
      </c>
      <c r="G184" s="689">
        <f t="shared" si="84"/>
        <v>0</v>
      </c>
      <c r="H184" s="689">
        <f t="shared" si="84"/>
        <v>0</v>
      </c>
      <c r="I184" s="689">
        <f t="shared" si="84"/>
        <v>0</v>
      </c>
      <c r="J184" s="689">
        <f t="shared" si="84"/>
        <v>0</v>
      </c>
      <c r="K184" s="689">
        <f t="shared" si="84"/>
        <v>0</v>
      </c>
      <c r="L184" s="689">
        <f t="shared" si="84"/>
        <v>0</v>
      </c>
      <c r="M184" s="689">
        <f t="shared" si="84"/>
        <v>0</v>
      </c>
      <c r="N184" s="689">
        <f t="shared" si="84"/>
        <v>0</v>
      </c>
      <c r="O184" s="684">
        <f>SUM(C184:N184)</f>
        <v>0</v>
      </c>
    </row>
    <row r="185" spans="1:29" ht="15" hidden="1" x14ac:dyDescent="0.25">
      <c r="B185" s="690" t="s">
        <v>809</v>
      </c>
      <c r="C185" s="691">
        <f>$F$172/12</f>
        <v>0</v>
      </c>
      <c r="D185" s="691">
        <f t="shared" ref="D185:N185" si="85">$F$172/12</f>
        <v>0</v>
      </c>
      <c r="E185" s="691">
        <f t="shared" si="85"/>
        <v>0</v>
      </c>
      <c r="F185" s="691">
        <f t="shared" si="85"/>
        <v>0</v>
      </c>
      <c r="G185" s="691">
        <f t="shared" si="85"/>
        <v>0</v>
      </c>
      <c r="H185" s="691">
        <f t="shared" si="85"/>
        <v>0</v>
      </c>
      <c r="I185" s="691">
        <f t="shared" si="85"/>
        <v>0</v>
      </c>
      <c r="J185" s="691">
        <f t="shared" si="85"/>
        <v>0</v>
      </c>
      <c r="K185" s="691">
        <f t="shared" si="85"/>
        <v>0</v>
      </c>
      <c r="L185" s="691">
        <f t="shared" si="85"/>
        <v>0</v>
      </c>
      <c r="M185" s="691">
        <f t="shared" si="85"/>
        <v>0</v>
      </c>
      <c r="N185" s="691">
        <f t="shared" si="85"/>
        <v>0</v>
      </c>
      <c r="O185" s="684">
        <f>SUM(C185:N185)</f>
        <v>0</v>
      </c>
    </row>
    <row r="186" spans="1:29" ht="30" hidden="1" x14ac:dyDescent="0.25">
      <c r="B186" s="690" t="s">
        <v>810</v>
      </c>
      <c r="C186" s="691">
        <f>'7. Project Definition'!K105</f>
        <v>0</v>
      </c>
      <c r="D186" s="691">
        <f>'7. Project Definition'!L105</f>
        <v>0</v>
      </c>
      <c r="E186" s="691">
        <f>'7. Project Definition'!M105</f>
        <v>0</v>
      </c>
      <c r="F186" s="691">
        <f>'7. Project Definition'!N105</f>
        <v>0</v>
      </c>
      <c r="G186" s="691">
        <f>'7. Project Definition'!O105</f>
        <v>0</v>
      </c>
      <c r="H186" s="691">
        <f>'7. Project Definition'!P105</f>
        <v>0</v>
      </c>
      <c r="I186" s="691">
        <f>'7. Project Definition'!Q105</f>
        <v>0</v>
      </c>
      <c r="J186" s="691">
        <f>'7. Project Definition'!R105</f>
        <v>0</v>
      </c>
      <c r="K186" s="691">
        <f>'7. Project Definition'!S105</f>
        <v>0</v>
      </c>
      <c r="L186" s="691">
        <f>'7. Project Definition'!T105</f>
        <v>0</v>
      </c>
      <c r="M186" s="691">
        <f>'7. Project Definition'!U105</f>
        <v>0</v>
      </c>
      <c r="N186" s="691">
        <f>'7. Project Definition'!V105</f>
        <v>0</v>
      </c>
      <c r="O186" s="684">
        <f>SUM(C186:N186)</f>
        <v>0</v>
      </c>
    </row>
    <row r="187" spans="1:29" ht="15" hidden="1" x14ac:dyDescent="0.25">
      <c r="B187" s="692" t="s">
        <v>816</v>
      </c>
      <c r="C187" s="693" t="str">
        <f>'7. Project Definition'!C103</f>
        <v>Yes</v>
      </c>
      <c r="D187" s="597"/>
      <c r="E187" s="597"/>
      <c r="F187" s="597"/>
      <c r="G187" s="597"/>
      <c r="H187" s="597"/>
      <c r="I187" s="597"/>
      <c r="J187" s="597"/>
      <c r="K187" s="597"/>
      <c r="L187" s="597"/>
      <c r="M187" s="597"/>
      <c r="N187" s="597"/>
      <c r="O187" s="686"/>
    </row>
    <row r="188" spans="1:29" ht="15" hidden="1" x14ac:dyDescent="0.25">
      <c r="B188" s="692" t="s">
        <v>811</v>
      </c>
      <c r="C188" s="693" t="str">
        <f>'7. Project Definition'!C105</f>
        <v>None</v>
      </c>
      <c r="D188" s="597"/>
      <c r="E188" s="597"/>
      <c r="F188" s="597"/>
      <c r="G188" s="597"/>
      <c r="H188" s="597"/>
      <c r="I188" s="597"/>
      <c r="J188" s="597"/>
      <c r="K188" s="597"/>
      <c r="L188" s="597"/>
      <c r="M188" s="597"/>
      <c r="N188" s="597"/>
      <c r="O188" s="686"/>
    </row>
    <row r="189" spans="1:29" ht="30.75" hidden="1" thickBot="1" x14ac:dyDescent="0.3">
      <c r="B189" s="694" t="s">
        <v>812</v>
      </c>
      <c r="C189" s="695">
        <f>IF($C$188="Manual Entry",C186,IF(AND($C$188="None",$C$187="Yes"),C185,0))</f>
        <v>0</v>
      </c>
      <c r="D189" s="695">
        <f t="shared" ref="D189:N189" si="86">IF($C$188="Manual Entry",D186,IF(AND($C$188="None",$C$187="Yes"),D185,0))</f>
        <v>0</v>
      </c>
      <c r="E189" s="695">
        <f t="shared" si="86"/>
        <v>0</v>
      </c>
      <c r="F189" s="695">
        <f t="shared" si="86"/>
        <v>0</v>
      </c>
      <c r="G189" s="695">
        <f t="shared" si="86"/>
        <v>0</v>
      </c>
      <c r="H189" s="695">
        <f t="shared" si="86"/>
        <v>0</v>
      </c>
      <c r="I189" s="695">
        <f t="shared" si="86"/>
        <v>0</v>
      </c>
      <c r="J189" s="695">
        <f t="shared" si="86"/>
        <v>0</v>
      </c>
      <c r="K189" s="695">
        <f t="shared" si="86"/>
        <v>0</v>
      </c>
      <c r="L189" s="695">
        <f t="shared" si="86"/>
        <v>0</v>
      </c>
      <c r="M189" s="695">
        <f t="shared" si="86"/>
        <v>0</v>
      </c>
      <c r="N189" s="695">
        <f t="shared" si="86"/>
        <v>0</v>
      </c>
      <c r="O189" s="684">
        <f>SUM(C189:N189)</f>
        <v>0</v>
      </c>
    </row>
    <row r="190" spans="1:29" hidden="1" x14ac:dyDescent="0.2"/>
    <row r="191" spans="1:29" ht="13.5" hidden="1" thickBot="1" x14ac:dyDescent="0.25"/>
    <row r="192" spans="1:29" s="40" customFormat="1" ht="15" hidden="1" x14ac:dyDescent="0.25">
      <c r="A192" s="414"/>
      <c r="B192" s="680" t="str">
        <f>B104</f>
        <v xml:space="preserve">SITE 2:  -- </v>
      </c>
      <c r="C192" s="1595" t="s">
        <v>28</v>
      </c>
      <c r="D192" s="1401" t="s">
        <v>29</v>
      </c>
      <c r="E192" s="1401" t="s">
        <v>30</v>
      </c>
      <c r="F192" s="1401" t="s">
        <v>31</v>
      </c>
      <c r="G192" s="1401" t="s">
        <v>32</v>
      </c>
      <c r="H192" s="1401" t="s">
        <v>33</v>
      </c>
      <c r="I192" s="1401" t="s">
        <v>8</v>
      </c>
      <c r="J192" s="1401" t="s">
        <v>9</v>
      </c>
      <c r="K192" s="1401" t="s">
        <v>0</v>
      </c>
      <c r="L192" s="1401" t="s">
        <v>2</v>
      </c>
      <c r="M192" s="1401" t="s">
        <v>3</v>
      </c>
      <c r="N192" s="1401" t="s">
        <v>4</v>
      </c>
      <c r="O192" s="1486" t="s">
        <v>19</v>
      </c>
      <c r="P192" s="414"/>
      <c r="Q192" s="414"/>
      <c r="R192" s="414"/>
      <c r="S192" s="414"/>
      <c r="T192" s="414"/>
      <c r="U192" s="414"/>
      <c r="V192" s="414"/>
      <c r="W192" s="414"/>
      <c r="X192" s="414"/>
      <c r="Y192" s="414"/>
      <c r="Z192" s="414"/>
      <c r="AA192" s="414"/>
      <c r="AB192" s="414"/>
      <c r="AC192" s="414"/>
    </row>
    <row r="193" spans="1:29" s="40" customFormat="1" ht="15" hidden="1" x14ac:dyDescent="0.25">
      <c r="A193" s="414"/>
      <c r="B193" s="681" t="s">
        <v>817</v>
      </c>
      <c r="C193" s="682">
        <f t="shared" ref="C193:N193" si="87">C64</f>
        <v>0</v>
      </c>
      <c r="D193" s="682">
        <f t="shared" si="87"/>
        <v>0</v>
      </c>
      <c r="E193" s="682">
        <f t="shared" si="87"/>
        <v>0</v>
      </c>
      <c r="F193" s="682">
        <f t="shared" si="87"/>
        <v>0</v>
      </c>
      <c r="G193" s="682">
        <f t="shared" si="87"/>
        <v>0</v>
      </c>
      <c r="H193" s="682">
        <f t="shared" si="87"/>
        <v>0</v>
      </c>
      <c r="I193" s="682">
        <f t="shared" si="87"/>
        <v>0</v>
      </c>
      <c r="J193" s="682">
        <f t="shared" si="87"/>
        <v>0</v>
      </c>
      <c r="K193" s="682">
        <f t="shared" si="87"/>
        <v>0</v>
      </c>
      <c r="L193" s="682">
        <f t="shared" si="87"/>
        <v>0</v>
      </c>
      <c r="M193" s="682">
        <f t="shared" si="87"/>
        <v>0</v>
      </c>
      <c r="N193" s="682">
        <f t="shared" si="87"/>
        <v>0</v>
      </c>
      <c r="O193" s="684">
        <f t="shared" ref="O193:O194" si="88">SUM(C193:N193)</f>
        <v>0</v>
      </c>
      <c r="P193" s="414"/>
      <c r="Q193" s="414"/>
      <c r="R193" s="414"/>
      <c r="S193" s="414"/>
      <c r="T193" s="414"/>
      <c r="U193" s="414"/>
      <c r="V193" s="414"/>
      <c r="W193" s="414"/>
      <c r="X193" s="414"/>
      <c r="Y193" s="414"/>
      <c r="Z193" s="414"/>
      <c r="AA193" s="414"/>
      <c r="AB193" s="414"/>
      <c r="AC193" s="414"/>
    </row>
    <row r="194" spans="1:29" s="40" customFormat="1" ht="15" hidden="1" x14ac:dyDescent="0.25">
      <c r="A194" s="414"/>
      <c r="B194" s="681" t="s">
        <v>818</v>
      </c>
      <c r="C194" s="682">
        <f t="shared" ref="C194:N194" si="89">C66</f>
        <v>0</v>
      </c>
      <c r="D194" s="682">
        <f t="shared" si="89"/>
        <v>0</v>
      </c>
      <c r="E194" s="682">
        <f t="shared" si="89"/>
        <v>0</v>
      </c>
      <c r="F194" s="682">
        <f t="shared" si="89"/>
        <v>0</v>
      </c>
      <c r="G194" s="682">
        <f t="shared" si="89"/>
        <v>0</v>
      </c>
      <c r="H194" s="682">
        <f t="shared" si="89"/>
        <v>0</v>
      </c>
      <c r="I194" s="682">
        <f t="shared" si="89"/>
        <v>0</v>
      </c>
      <c r="J194" s="682">
        <f t="shared" si="89"/>
        <v>0</v>
      </c>
      <c r="K194" s="682">
        <f t="shared" si="89"/>
        <v>0</v>
      </c>
      <c r="L194" s="682">
        <f t="shared" si="89"/>
        <v>0</v>
      </c>
      <c r="M194" s="682">
        <f t="shared" si="89"/>
        <v>0</v>
      </c>
      <c r="N194" s="682">
        <f t="shared" si="89"/>
        <v>0</v>
      </c>
      <c r="O194" s="684">
        <f t="shared" si="88"/>
        <v>0</v>
      </c>
      <c r="P194" s="414"/>
      <c r="Q194" s="414"/>
      <c r="R194" s="414"/>
      <c r="S194" s="414"/>
      <c r="T194" s="414"/>
      <c r="U194" s="414"/>
      <c r="V194" s="414"/>
      <c r="W194" s="414"/>
      <c r="X194" s="414"/>
      <c r="Y194" s="414"/>
      <c r="Z194" s="414"/>
      <c r="AA194" s="414"/>
      <c r="AB194" s="414"/>
      <c r="AC194" s="414"/>
    </row>
    <row r="195" spans="1:29" s="40" customFormat="1" ht="15" hidden="1" x14ac:dyDescent="0.25">
      <c r="A195" s="414"/>
      <c r="B195" s="681" t="s">
        <v>806</v>
      </c>
      <c r="C195" s="685" t="str">
        <f>'7. Project Definition'!E97</f>
        <v>Yes</v>
      </c>
      <c r="D195" s="597"/>
      <c r="E195" s="597"/>
      <c r="F195" s="597"/>
      <c r="G195" s="597"/>
      <c r="H195" s="597"/>
      <c r="I195" s="597"/>
      <c r="J195" s="597"/>
      <c r="K195" s="597"/>
      <c r="L195" s="597"/>
      <c r="M195" s="597"/>
      <c r="N195" s="597"/>
      <c r="O195" s="686"/>
      <c r="P195" s="414"/>
      <c r="Q195" s="414"/>
      <c r="R195" s="414"/>
      <c r="S195" s="414"/>
      <c r="T195" s="414"/>
      <c r="U195" s="414"/>
      <c r="V195" s="414"/>
      <c r="W195" s="414"/>
      <c r="X195" s="414"/>
      <c r="Y195" s="414"/>
      <c r="Z195" s="414"/>
      <c r="AA195" s="414"/>
      <c r="AB195" s="414"/>
      <c r="AC195" s="414"/>
    </row>
    <row r="196" spans="1:29" s="40" customFormat="1" ht="15" hidden="1" x14ac:dyDescent="0.25">
      <c r="A196" s="414"/>
      <c r="B196" s="681" t="s">
        <v>807</v>
      </c>
      <c r="C196" s="687" t="str">
        <f>'7. Project Definition'!E98</f>
        <v>Use Auto-Calculations</v>
      </c>
      <c r="D196" s="597"/>
      <c r="E196" s="597"/>
      <c r="F196" s="597"/>
      <c r="G196" s="597"/>
      <c r="H196" s="597"/>
      <c r="I196" s="597"/>
      <c r="J196" s="597"/>
      <c r="K196" s="597"/>
      <c r="L196" s="597"/>
      <c r="M196" s="597"/>
      <c r="N196" s="597"/>
      <c r="O196" s="686"/>
      <c r="P196" s="414"/>
      <c r="Q196" s="414"/>
      <c r="R196" s="414"/>
      <c r="S196" s="414"/>
      <c r="T196" s="414"/>
      <c r="U196" s="414"/>
      <c r="V196" s="414"/>
      <c r="W196" s="414"/>
      <c r="X196" s="414"/>
      <c r="Y196" s="414"/>
      <c r="Z196" s="414"/>
      <c r="AA196" s="414"/>
      <c r="AB196" s="414"/>
      <c r="AC196" s="414"/>
    </row>
    <row r="197" spans="1:29" s="40" customFormat="1" ht="15" hidden="1" x14ac:dyDescent="0.25">
      <c r="A197" s="414"/>
      <c r="B197" s="688" t="s">
        <v>813</v>
      </c>
      <c r="C197" s="689">
        <f>IF(AND($C$196="Use Auto-Calculations",$C$195="Yes"),C193,IF(AND($C$196="Use Auto-Calculations",$C$195="No"),0,IF($C$196="Manual Entry",C194,0)))</f>
        <v>0</v>
      </c>
      <c r="D197" s="689">
        <f t="shared" ref="D197:N197" si="90">IF(AND($C$196="Use Auto-Calculations",$C$195="Yes"),D193,IF(AND($C$196="Use Auto-Calculations",$C$195="No"),0,IF($C$196="Manual Entry",D194,0)))</f>
        <v>0</v>
      </c>
      <c r="E197" s="689">
        <f t="shared" si="90"/>
        <v>0</v>
      </c>
      <c r="F197" s="689">
        <f t="shared" si="90"/>
        <v>0</v>
      </c>
      <c r="G197" s="689">
        <f t="shared" si="90"/>
        <v>0</v>
      </c>
      <c r="H197" s="689">
        <f t="shared" si="90"/>
        <v>0</v>
      </c>
      <c r="I197" s="689">
        <f t="shared" si="90"/>
        <v>0</v>
      </c>
      <c r="J197" s="689">
        <f t="shared" si="90"/>
        <v>0</v>
      </c>
      <c r="K197" s="689">
        <f t="shared" si="90"/>
        <v>0</v>
      </c>
      <c r="L197" s="689">
        <f t="shared" si="90"/>
        <v>0</v>
      </c>
      <c r="M197" s="689">
        <f t="shared" si="90"/>
        <v>0</v>
      </c>
      <c r="N197" s="689">
        <f t="shared" si="90"/>
        <v>0</v>
      </c>
      <c r="O197" s="684">
        <f t="shared" ref="O197:O199" si="91">SUM(C197:N197)</f>
        <v>0</v>
      </c>
      <c r="P197" s="414"/>
      <c r="Q197" s="414"/>
      <c r="R197" s="414"/>
      <c r="S197" s="414"/>
      <c r="T197" s="414"/>
      <c r="U197" s="414"/>
      <c r="V197" s="414"/>
      <c r="W197" s="414"/>
      <c r="X197" s="414"/>
      <c r="Y197" s="414"/>
      <c r="Z197" s="414"/>
      <c r="AA197" s="414"/>
      <c r="AB197" s="414"/>
      <c r="AC197" s="414"/>
    </row>
    <row r="198" spans="1:29" s="40" customFormat="1" ht="15" hidden="1" x14ac:dyDescent="0.25">
      <c r="A198" s="414"/>
      <c r="B198" s="690" t="s">
        <v>814</v>
      </c>
      <c r="C198" s="691">
        <f>$G$172/12</f>
        <v>0</v>
      </c>
      <c r="D198" s="691">
        <f t="shared" ref="D198:N198" si="92">$G$172/12</f>
        <v>0</v>
      </c>
      <c r="E198" s="691">
        <f t="shared" si="92"/>
        <v>0</v>
      </c>
      <c r="F198" s="691">
        <f t="shared" si="92"/>
        <v>0</v>
      </c>
      <c r="G198" s="691">
        <f t="shared" si="92"/>
        <v>0</v>
      </c>
      <c r="H198" s="691">
        <f t="shared" si="92"/>
        <v>0</v>
      </c>
      <c r="I198" s="691">
        <f t="shared" si="92"/>
        <v>0</v>
      </c>
      <c r="J198" s="691">
        <f t="shared" si="92"/>
        <v>0</v>
      </c>
      <c r="K198" s="691">
        <f t="shared" si="92"/>
        <v>0</v>
      </c>
      <c r="L198" s="691">
        <f t="shared" si="92"/>
        <v>0</v>
      </c>
      <c r="M198" s="691">
        <f t="shared" si="92"/>
        <v>0</v>
      </c>
      <c r="N198" s="691">
        <f t="shared" si="92"/>
        <v>0</v>
      </c>
      <c r="O198" s="684">
        <f t="shared" si="91"/>
        <v>0</v>
      </c>
      <c r="P198" s="414"/>
      <c r="Q198" s="414"/>
      <c r="R198" s="414"/>
      <c r="S198" s="414"/>
      <c r="T198" s="414"/>
      <c r="U198" s="414"/>
      <c r="V198" s="414"/>
      <c r="W198" s="414"/>
      <c r="X198" s="414"/>
      <c r="Y198" s="414"/>
      <c r="Z198" s="414"/>
      <c r="AA198" s="414"/>
      <c r="AB198" s="414"/>
      <c r="AC198" s="414"/>
    </row>
    <row r="199" spans="1:29" s="40" customFormat="1" ht="30" hidden="1" x14ac:dyDescent="0.25">
      <c r="A199" s="414"/>
      <c r="B199" s="690" t="s">
        <v>815</v>
      </c>
      <c r="C199" s="691">
        <f>'7. Project Definition'!K106</f>
        <v>0</v>
      </c>
      <c r="D199" s="691">
        <f>'7. Project Definition'!L106</f>
        <v>0</v>
      </c>
      <c r="E199" s="691">
        <f>'7. Project Definition'!M106</f>
        <v>0</v>
      </c>
      <c r="F199" s="691">
        <f>'7. Project Definition'!N106</f>
        <v>0</v>
      </c>
      <c r="G199" s="691">
        <f>'7. Project Definition'!O106</f>
        <v>0</v>
      </c>
      <c r="H199" s="691">
        <f>'7. Project Definition'!P106</f>
        <v>0</v>
      </c>
      <c r="I199" s="691">
        <f>'7. Project Definition'!Q106</f>
        <v>0</v>
      </c>
      <c r="J199" s="691">
        <f>'7. Project Definition'!R106</f>
        <v>0</v>
      </c>
      <c r="K199" s="691">
        <f>'7. Project Definition'!S106</f>
        <v>0</v>
      </c>
      <c r="L199" s="691">
        <f>'7. Project Definition'!T106</f>
        <v>0</v>
      </c>
      <c r="M199" s="691">
        <f>'7. Project Definition'!U106</f>
        <v>0</v>
      </c>
      <c r="N199" s="691">
        <f>'7. Project Definition'!V106</f>
        <v>0</v>
      </c>
      <c r="O199" s="684">
        <f t="shared" si="91"/>
        <v>0</v>
      </c>
      <c r="P199" s="414"/>
      <c r="Q199" s="414"/>
      <c r="R199" s="414"/>
      <c r="S199" s="414"/>
      <c r="T199" s="414"/>
      <c r="U199" s="414"/>
      <c r="V199" s="414"/>
      <c r="W199" s="414"/>
      <c r="X199" s="414"/>
      <c r="Y199" s="414"/>
      <c r="Z199" s="414"/>
      <c r="AA199" s="414"/>
      <c r="AB199" s="414"/>
      <c r="AC199" s="414"/>
    </row>
    <row r="200" spans="1:29" s="40" customFormat="1" ht="15" hidden="1" x14ac:dyDescent="0.25">
      <c r="A200" s="414"/>
      <c r="B200" s="692" t="s">
        <v>816</v>
      </c>
      <c r="C200" s="693" t="str">
        <f>'7. Project Definition'!E103</f>
        <v>Yes</v>
      </c>
      <c r="D200" s="597"/>
      <c r="E200" s="597"/>
      <c r="F200" s="597"/>
      <c r="G200" s="597"/>
      <c r="H200" s="597"/>
      <c r="I200" s="597"/>
      <c r="J200" s="597"/>
      <c r="K200" s="597"/>
      <c r="L200" s="597"/>
      <c r="M200" s="597"/>
      <c r="N200" s="597"/>
      <c r="O200" s="686"/>
      <c r="P200" s="414"/>
      <c r="Q200" s="414"/>
      <c r="R200" s="414"/>
      <c r="S200" s="414"/>
      <c r="T200" s="414"/>
      <c r="U200" s="414"/>
      <c r="V200" s="414"/>
      <c r="W200" s="414"/>
      <c r="X200" s="414"/>
      <c r="Y200" s="414"/>
      <c r="Z200" s="414"/>
      <c r="AA200" s="414"/>
      <c r="AB200" s="414"/>
      <c r="AC200" s="414"/>
    </row>
    <row r="201" spans="1:29" s="40" customFormat="1" ht="15" hidden="1" x14ac:dyDescent="0.25">
      <c r="A201" s="414"/>
      <c r="B201" s="692" t="s">
        <v>811</v>
      </c>
      <c r="C201" s="693" t="str">
        <f>'7. Project Definition'!E106</f>
        <v>None</v>
      </c>
      <c r="D201" s="597"/>
      <c r="E201" s="597"/>
      <c r="F201" s="597"/>
      <c r="G201" s="597"/>
      <c r="H201" s="597"/>
      <c r="I201" s="597"/>
      <c r="J201" s="597"/>
      <c r="K201" s="597"/>
      <c r="L201" s="597"/>
      <c r="M201" s="597"/>
      <c r="N201" s="597"/>
      <c r="O201" s="686"/>
      <c r="P201" s="414"/>
      <c r="Q201" s="414"/>
      <c r="R201" s="414"/>
      <c r="S201" s="414"/>
      <c r="T201" s="414"/>
      <c r="U201" s="414"/>
      <c r="V201" s="414"/>
      <c r="W201" s="414"/>
      <c r="X201" s="414"/>
      <c r="Y201" s="414"/>
      <c r="Z201" s="414"/>
      <c r="AA201" s="414"/>
      <c r="AB201" s="414"/>
      <c r="AC201" s="414"/>
    </row>
    <row r="202" spans="1:29" s="40" customFormat="1" ht="30.75" hidden="1" thickBot="1" x14ac:dyDescent="0.3">
      <c r="A202" s="414"/>
      <c r="B202" s="694" t="s">
        <v>812</v>
      </c>
      <c r="C202" s="695">
        <f>IF($C$201="Manual Entry",C199,IF(AND($C$201="None",$C$200="Yes"),C198,0))</f>
        <v>0</v>
      </c>
      <c r="D202" s="695">
        <f t="shared" ref="D202:N202" si="93">IF($C$201="Manual Entry",D199,IF(AND($C$201="None",$C$200="Yes"),D198,0))</f>
        <v>0</v>
      </c>
      <c r="E202" s="695">
        <f t="shared" si="93"/>
        <v>0</v>
      </c>
      <c r="F202" s="695">
        <f t="shared" si="93"/>
        <v>0</v>
      </c>
      <c r="G202" s="695">
        <f t="shared" si="93"/>
        <v>0</v>
      </c>
      <c r="H202" s="695">
        <f t="shared" si="93"/>
        <v>0</v>
      </c>
      <c r="I202" s="695">
        <f t="shared" si="93"/>
        <v>0</v>
      </c>
      <c r="J202" s="695">
        <f t="shared" si="93"/>
        <v>0</v>
      </c>
      <c r="K202" s="695">
        <f t="shared" si="93"/>
        <v>0</v>
      </c>
      <c r="L202" s="695">
        <f t="shared" si="93"/>
        <v>0</v>
      </c>
      <c r="M202" s="695">
        <f t="shared" si="93"/>
        <v>0</v>
      </c>
      <c r="N202" s="695">
        <f t="shared" si="93"/>
        <v>0</v>
      </c>
      <c r="O202" s="684">
        <f>SUM(C202:N202)</f>
        <v>0</v>
      </c>
      <c r="P202" s="414"/>
      <c r="Q202" s="414"/>
      <c r="R202" s="414"/>
      <c r="S202" s="414"/>
      <c r="T202" s="414"/>
      <c r="U202" s="414"/>
      <c r="V202" s="414"/>
      <c r="W202" s="414"/>
      <c r="X202" s="414"/>
      <c r="Y202" s="414"/>
      <c r="Z202" s="414"/>
      <c r="AA202" s="414"/>
      <c r="AB202" s="414"/>
      <c r="AC202" s="414"/>
    </row>
    <row r="203" spans="1:29" hidden="1" x14ac:dyDescent="0.2"/>
    <row r="204" spans="1:29" ht="13.5" hidden="1" thickBot="1" x14ac:dyDescent="0.25"/>
    <row r="205" spans="1:29" s="40" customFormat="1" ht="15" hidden="1" x14ac:dyDescent="0.25">
      <c r="A205" s="414"/>
      <c r="B205" s="680" t="str">
        <f>B112</f>
        <v xml:space="preserve">SITE 3:  -- </v>
      </c>
      <c r="C205" s="1595" t="s">
        <v>28</v>
      </c>
      <c r="D205" s="1401" t="s">
        <v>29</v>
      </c>
      <c r="E205" s="1401" t="s">
        <v>30</v>
      </c>
      <c r="F205" s="1401" t="s">
        <v>31</v>
      </c>
      <c r="G205" s="1401" t="s">
        <v>32</v>
      </c>
      <c r="H205" s="1401" t="s">
        <v>33</v>
      </c>
      <c r="I205" s="1401" t="s">
        <v>8</v>
      </c>
      <c r="J205" s="1401" t="s">
        <v>9</v>
      </c>
      <c r="K205" s="1401" t="s">
        <v>0</v>
      </c>
      <c r="L205" s="1401" t="s">
        <v>2</v>
      </c>
      <c r="M205" s="1401" t="s">
        <v>3</v>
      </c>
      <c r="N205" s="1401" t="s">
        <v>4</v>
      </c>
      <c r="O205" s="1486" t="s">
        <v>19</v>
      </c>
      <c r="P205" s="414"/>
      <c r="Q205" s="414"/>
      <c r="R205" s="414"/>
      <c r="S205" s="414"/>
      <c r="T205" s="414"/>
      <c r="U205" s="414"/>
      <c r="V205" s="414"/>
      <c r="W205" s="414"/>
      <c r="X205" s="414"/>
      <c r="Y205" s="414"/>
      <c r="Z205" s="414"/>
      <c r="AA205" s="414"/>
      <c r="AB205" s="414"/>
      <c r="AC205" s="414"/>
    </row>
    <row r="206" spans="1:29" s="40" customFormat="1" ht="15" hidden="1" x14ac:dyDescent="0.25">
      <c r="A206" s="414"/>
      <c r="B206" s="681" t="s">
        <v>817</v>
      </c>
      <c r="C206" s="682">
        <f t="shared" ref="C206:N206" si="94">C71</f>
        <v>0</v>
      </c>
      <c r="D206" s="682">
        <f t="shared" si="94"/>
        <v>0</v>
      </c>
      <c r="E206" s="682">
        <f t="shared" si="94"/>
        <v>0</v>
      </c>
      <c r="F206" s="682">
        <f t="shared" si="94"/>
        <v>0</v>
      </c>
      <c r="G206" s="682">
        <f t="shared" si="94"/>
        <v>0</v>
      </c>
      <c r="H206" s="682">
        <f t="shared" si="94"/>
        <v>0</v>
      </c>
      <c r="I206" s="682">
        <f t="shared" si="94"/>
        <v>0</v>
      </c>
      <c r="J206" s="682">
        <f t="shared" si="94"/>
        <v>0</v>
      </c>
      <c r="K206" s="682">
        <f t="shared" si="94"/>
        <v>0</v>
      </c>
      <c r="L206" s="682">
        <f t="shared" si="94"/>
        <v>0</v>
      </c>
      <c r="M206" s="682">
        <f t="shared" si="94"/>
        <v>0</v>
      </c>
      <c r="N206" s="682">
        <f t="shared" si="94"/>
        <v>0</v>
      </c>
      <c r="O206" s="684">
        <f t="shared" ref="O206:O207" si="95">SUM(C206:N206)</f>
        <v>0</v>
      </c>
      <c r="P206" s="414"/>
      <c r="Q206" s="414"/>
      <c r="R206" s="414"/>
      <c r="S206" s="414"/>
      <c r="T206" s="414"/>
      <c r="U206" s="414"/>
      <c r="V206" s="414"/>
      <c r="W206" s="414"/>
      <c r="X206" s="414"/>
      <c r="Y206" s="414"/>
      <c r="Z206" s="414"/>
      <c r="AA206" s="414"/>
      <c r="AB206" s="414"/>
      <c r="AC206" s="414"/>
    </row>
    <row r="207" spans="1:29" s="40" customFormat="1" ht="15" hidden="1" x14ac:dyDescent="0.25">
      <c r="A207" s="414"/>
      <c r="B207" s="681" t="s">
        <v>818</v>
      </c>
      <c r="C207" s="682">
        <f t="shared" ref="C207:N207" si="96">C73</f>
        <v>0</v>
      </c>
      <c r="D207" s="682">
        <f t="shared" si="96"/>
        <v>0</v>
      </c>
      <c r="E207" s="682">
        <f t="shared" si="96"/>
        <v>0</v>
      </c>
      <c r="F207" s="682">
        <f t="shared" si="96"/>
        <v>0</v>
      </c>
      <c r="G207" s="682">
        <f t="shared" si="96"/>
        <v>0</v>
      </c>
      <c r="H207" s="682">
        <f t="shared" si="96"/>
        <v>0</v>
      </c>
      <c r="I207" s="682">
        <f t="shared" si="96"/>
        <v>0</v>
      </c>
      <c r="J207" s="682">
        <f t="shared" si="96"/>
        <v>0</v>
      </c>
      <c r="K207" s="682">
        <f t="shared" si="96"/>
        <v>0</v>
      </c>
      <c r="L207" s="682">
        <f t="shared" si="96"/>
        <v>0</v>
      </c>
      <c r="M207" s="682">
        <f t="shared" si="96"/>
        <v>0</v>
      </c>
      <c r="N207" s="682">
        <f t="shared" si="96"/>
        <v>0</v>
      </c>
      <c r="O207" s="684">
        <f t="shared" si="95"/>
        <v>0</v>
      </c>
      <c r="P207" s="414"/>
      <c r="Q207" s="414"/>
      <c r="R207" s="414"/>
      <c r="S207" s="414"/>
      <c r="T207" s="414"/>
      <c r="U207" s="414"/>
      <c r="V207" s="414"/>
      <c r="W207" s="414"/>
      <c r="X207" s="414"/>
      <c r="Y207" s="414"/>
      <c r="Z207" s="414"/>
      <c r="AA207" s="414"/>
      <c r="AB207" s="414"/>
      <c r="AC207" s="414"/>
    </row>
    <row r="208" spans="1:29" s="40" customFormat="1" ht="15" hidden="1" x14ac:dyDescent="0.25">
      <c r="A208" s="414"/>
      <c r="B208" s="681" t="s">
        <v>806</v>
      </c>
      <c r="C208" s="685" t="str">
        <f>'7. Project Definition'!G97</f>
        <v>Yes</v>
      </c>
      <c r="D208" s="597"/>
      <c r="E208" s="597"/>
      <c r="F208" s="597"/>
      <c r="G208" s="597"/>
      <c r="H208" s="597"/>
      <c r="I208" s="597"/>
      <c r="J208" s="597"/>
      <c r="K208" s="597"/>
      <c r="L208" s="597"/>
      <c r="M208" s="597"/>
      <c r="N208" s="597"/>
      <c r="O208" s="686"/>
      <c r="P208" s="414"/>
      <c r="Q208" s="414"/>
      <c r="R208" s="414"/>
      <c r="S208" s="414"/>
      <c r="T208" s="414"/>
      <c r="U208" s="414"/>
      <c r="V208" s="414"/>
      <c r="W208" s="414"/>
      <c r="X208" s="414"/>
      <c r="Y208" s="414"/>
      <c r="Z208" s="414"/>
      <c r="AA208" s="414"/>
      <c r="AB208" s="414"/>
      <c r="AC208" s="414"/>
    </row>
    <row r="209" spans="1:29" s="40" customFormat="1" ht="15" hidden="1" x14ac:dyDescent="0.25">
      <c r="A209" s="414"/>
      <c r="B209" s="681" t="s">
        <v>807</v>
      </c>
      <c r="C209" s="685" t="str">
        <f>'7. Project Definition'!G98</f>
        <v>Use Auto-Calculations</v>
      </c>
      <c r="D209" s="597"/>
      <c r="E209" s="597"/>
      <c r="F209" s="597"/>
      <c r="G209" s="597"/>
      <c r="H209" s="597"/>
      <c r="I209" s="597"/>
      <c r="J209" s="597"/>
      <c r="K209" s="597"/>
      <c r="L209" s="597"/>
      <c r="M209" s="597"/>
      <c r="N209" s="597"/>
      <c r="O209" s="686"/>
      <c r="P209" s="414"/>
      <c r="Q209" s="414"/>
      <c r="R209" s="414"/>
      <c r="S209" s="414"/>
      <c r="T209" s="414"/>
      <c r="U209" s="414"/>
      <c r="V209" s="414"/>
      <c r="W209" s="414"/>
      <c r="X209" s="414"/>
      <c r="Y209" s="414"/>
      <c r="Z209" s="414"/>
      <c r="AA209" s="414"/>
      <c r="AB209" s="414"/>
      <c r="AC209" s="414"/>
    </row>
    <row r="210" spans="1:29" s="40" customFormat="1" ht="15" hidden="1" x14ac:dyDescent="0.25">
      <c r="A210" s="414"/>
      <c r="B210" s="688" t="s">
        <v>813</v>
      </c>
      <c r="C210" s="689">
        <f>IF(AND($C$209="Use Auto-Calculations",$C$208="Yes"),C206,IF(AND($C$209="Use Auto-Calculations",$C$208="No"),0,IF($C$209="Manual Entry",C207,0)))</f>
        <v>0</v>
      </c>
      <c r="D210" s="689">
        <f t="shared" ref="D210:N210" si="97">IF(AND($C$209="Use Auto-Calculations",$C$208="Yes"),D206,IF(AND($C$209="Use Auto-Calculations",$C$208="No"),0,IF($C$209="Manual Entry",D207,0)))</f>
        <v>0</v>
      </c>
      <c r="E210" s="689">
        <f t="shared" si="97"/>
        <v>0</v>
      </c>
      <c r="F210" s="689">
        <f t="shared" si="97"/>
        <v>0</v>
      </c>
      <c r="G210" s="689">
        <f t="shared" si="97"/>
        <v>0</v>
      </c>
      <c r="H210" s="689">
        <f t="shared" si="97"/>
        <v>0</v>
      </c>
      <c r="I210" s="689">
        <f t="shared" si="97"/>
        <v>0</v>
      </c>
      <c r="J210" s="689">
        <f t="shared" si="97"/>
        <v>0</v>
      </c>
      <c r="K210" s="689">
        <f t="shared" si="97"/>
        <v>0</v>
      </c>
      <c r="L210" s="689">
        <f t="shared" si="97"/>
        <v>0</v>
      </c>
      <c r="M210" s="689">
        <f t="shared" si="97"/>
        <v>0</v>
      </c>
      <c r="N210" s="689">
        <f t="shared" si="97"/>
        <v>0</v>
      </c>
      <c r="O210" s="684">
        <f t="shared" ref="O210:O212" si="98">SUM(C210:N210)</f>
        <v>0</v>
      </c>
      <c r="P210" s="414"/>
      <c r="Q210" s="414"/>
      <c r="R210" s="414"/>
      <c r="S210" s="414"/>
      <c r="T210" s="414"/>
      <c r="U210" s="414"/>
      <c r="V210" s="414"/>
      <c r="W210" s="414"/>
      <c r="X210" s="414"/>
      <c r="Y210" s="414"/>
      <c r="Z210" s="414"/>
      <c r="AA210" s="414"/>
      <c r="AB210" s="414"/>
      <c r="AC210" s="414"/>
    </row>
    <row r="211" spans="1:29" s="40" customFormat="1" ht="15" hidden="1" x14ac:dyDescent="0.25">
      <c r="A211" s="414"/>
      <c r="B211" s="690" t="s">
        <v>819</v>
      </c>
      <c r="C211" s="691">
        <f>$H$172/12</f>
        <v>0</v>
      </c>
      <c r="D211" s="691">
        <f t="shared" ref="D211:N211" si="99">$H$172/12</f>
        <v>0</v>
      </c>
      <c r="E211" s="691">
        <f t="shared" si="99"/>
        <v>0</v>
      </c>
      <c r="F211" s="691">
        <f t="shared" si="99"/>
        <v>0</v>
      </c>
      <c r="G211" s="691">
        <f t="shared" si="99"/>
        <v>0</v>
      </c>
      <c r="H211" s="691">
        <f t="shared" si="99"/>
        <v>0</v>
      </c>
      <c r="I211" s="691">
        <f t="shared" si="99"/>
        <v>0</v>
      </c>
      <c r="J211" s="691">
        <f t="shared" si="99"/>
        <v>0</v>
      </c>
      <c r="K211" s="691">
        <f t="shared" si="99"/>
        <v>0</v>
      </c>
      <c r="L211" s="691">
        <f t="shared" si="99"/>
        <v>0</v>
      </c>
      <c r="M211" s="691">
        <f t="shared" si="99"/>
        <v>0</v>
      </c>
      <c r="N211" s="691">
        <f t="shared" si="99"/>
        <v>0</v>
      </c>
      <c r="O211" s="684">
        <f t="shared" si="98"/>
        <v>0</v>
      </c>
      <c r="P211" s="414"/>
      <c r="Q211" s="414"/>
      <c r="R211" s="414"/>
      <c r="S211" s="414"/>
      <c r="T211" s="414"/>
      <c r="U211" s="414"/>
      <c r="V211" s="414"/>
      <c r="W211" s="414"/>
      <c r="X211" s="414"/>
      <c r="Y211" s="414"/>
      <c r="Z211" s="414"/>
      <c r="AA211" s="414"/>
      <c r="AB211" s="414"/>
      <c r="AC211" s="414"/>
    </row>
    <row r="212" spans="1:29" s="40" customFormat="1" ht="30" hidden="1" x14ac:dyDescent="0.25">
      <c r="A212" s="414"/>
      <c r="B212" s="690" t="s">
        <v>820</v>
      </c>
      <c r="C212" s="691">
        <f>'7. Project Definition'!K107</f>
        <v>0</v>
      </c>
      <c r="D212" s="691">
        <f>'7. Project Definition'!L107</f>
        <v>0</v>
      </c>
      <c r="E212" s="691">
        <f>'7. Project Definition'!M107</f>
        <v>0</v>
      </c>
      <c r="F212" s="691">
        <f>'7. Project Definition'!N107</f>
        <v>0</v>
      </c>
      <c r="G212" s="691">
        <f>'7. Project Definition'!O107</f>
        <v>0</v>
      </c>
      <c r="H212" s="691">
        <f>'7. Project Definition'!P107</f>
        <v>0</v>
      </c>
      <c r="I212" s="691">
        <f>'7. Project Definition'!Q107</f>
        <v>0</v>
      </c>
      <c r="J212" s="691">
        <f>'7. Project Definition'!R107</f>
        <v>0</v>
      </c>
      <c r="K212" s="691">
        <f>'7. Project Definition'!S107</f>
        <v>0</v>
      </c>
      <c r="L212" s="691">
        <f>'7. Project Definition'!T107</f>
        <v>0</v>
      </c>
      <c r="M212" s="691">
        <f>'7. Project Definition'!U107</f>
        <v>0</v>
      </c>
      <c r="N212" s="691">
        <f>'7. Project Definition'!V107</f>
        <v>0</v>
      </c>
      <c r="O212" s="684">
        <f t="shared" si="98"/>
        <v>0</v>
      </c>
      <c r="P212" s="414"/>
      <c r="Q212" s="414"/>
      <c r="R212" s="414"/>
      <c r="S212" s="414"/>
      <c r="T212" s="414"/>
      <c r="U212" s="414"/>
      <c r="V212" s="414"/>
      <c r="W212" s="414"/>
      <c r="X212" s="414"/>
      <c r="Y212" s="414"/>
      <c r="Z212" s="414"/>
      <c r="AA212" s="414"/>
      <c r="AB212" s="414"/>
      <c r="AC212" s="414"/>
    </row>
    <row r="213" spans="1:29" s="40" customFormat="1" ht="15" hidden="1" x14ac:dyDescent="0.25">
      <c r="A213" s="414"/>
      <c r="B213" s="692" t="s">
        <v>816</v>
      </c>
      <c r="C213" s="693" t="str">
        <f>'7. Project Definition'!G103</f>
        <v>Yes</v>
      </c>
      <c r="D213" s="597"/>
      <c r="E213" s="597"/>
      <c r="F213" s="597"/>
      <c r="G213" s="597"/>
      <c r="H213" s="597"/>
      <c r="I213" s="597"/>
      <c r="J213" s="597"/>
      <c r="K213" s="597"/>
      <c r="L213" s="597"/>
      <c r="M213" s="597"/>
      <c r="N213" s="597"/>
      <c r="O213" s="686"/>
      <c r="P213" s="414"/>
      <c r="Q213" s="414"/>
      <c r="R213" s="414"/>
      <c r="S213" s="414"/>
      <c r="T213" s="414"/>
      <c r="U213" s="414"/>
      <c r="V213" s="414"/>
      <c r="W213" s="414"/>
      <c r="X213" s="414"/>
      <c r="Y213" s="414"/>
      <c r="Z213" s="414"/>
      <c r="AA213" s="414"/>
      <c r="AB213" s="414"/>
      <c r="AC213" s="414"/>
    </row>
    <row r="214" spans="1:29" s="40" customFormat="1" ht="15" hidden="1" x14ac:dyDescent="0.25">
      <c r="A214" s="414"/>
      <c r="B214" s="692" t="s">
        <v>811</v>
      </c>
      <c r="C214" s="693" t="str">
        <f>'7. Project Definition'!G107</f>
        <v>None</v>
      </c>
      <c r="D214" s="597"/>
      <c r="E214" s="597"/>
      <c r="F214" s="597"/>
      <c r="G214" s="597"/>
      <c r="H214" s="597"/>
      <c r="I214" s="597"/>
      <c r="J214" s="597"/>
      <c r="K214" s="597"/>
      <c r="L214" s="597"/>
      <c r="M214" s="597"/>
      <c r="N214" s="597"/>
      <c r="O214" s="686"/>
      <c r="P214" s="414"/>
      <c r="Q214" s="414"/>
      <c r="R214" s="414"/>
      <c r="S214" s="414"/>
      <c r="T214" s="414"/>
      <c r="U214" s="414"/>
      <c r="V214" s="414"/>
      <c r="W214" s="414"/>
      <c r="X214" s="414"/>
      <c r="Y214" s="414"/>
      <c r="Z214" s="414"/>
      <c r="AA214" s="414"/>
      <c r="AB214" s="414"/>
      <c r="AC214" s="414"/>
    </row>
    <row r="215" spans="1:29" s="40" customFormat="1" ht="30.75" hidden="1" thickBot="1" x14ac:dyDescent="0.3">
      <c r="A215" s="414"/>
      <c r="B215" s="694" t="s">
        <v>812</v>
      </c>
      <c r="C215" s="695">
        <f>IF($C$214="Manual Entry",C212,IF(AND($C$214="None",$C$213="Yes"),C211,0))</f>
        <v>0</v>
      </c>
      <c r="D215" s="695">
        <f t="shared" ref="D215:N215" si="100">IF($C$214="Manual Entry",D212,IF(AND($C$214="None",$C$213="Yes"),D211,0))</f>
        <v>0</v>
      </c>
      <c r="E215" s="695">
        <f t="shared" si="100"/>
        <v>0</v>
      </c>
      <c r="F215" s="695">
        <f t="shared" si="100"/>
        <v>0</v>
      </c>
      <c r="G215" s="695">
        <f t="shared" si="100"/>
        <v>0</v>
      </c>
      <c r="H215" s="695">
        <f t="shared" si="100"/>
        <v>0</v>
      </c>
      <c r="I215" s="695">
        <f t="shared" si="100"/>
        <v>0</v>
      </c>
      <c r="J215" s="695">
        <f t="shared" si="100"/>
        <v>0</v>
      </c>
      <c r="K215" s="695">
        <f t="shared" si="100"/>
        <v>0</v>
      </c>
      <c r="L215" s="695">
        <f t="shared" si="100"/>
        <v>0</v>
      </c>
      <c r="M215" s="695">
        <f t="shared" si="100"/>
        <v>0</v>
      </c>
      <c r="N215" s="695">
        <f t="shared" si="100"/>
        <v>0</v>
      </c>
      <c r="O215" s="684">
        <f t="shared" ref="O215" si="101">SUM(C215:N215)</f>
        <v>0</v>
      </c>
      <c r="P215" s="414"/>
      <c r="Q215" s="414"/>
      <c r="R215" s="414"/>
      <c r="S215" s="414"/>
      <c r="T215" s="414"/>
      <c r="U215" s="414"/>
      <c r="V215" s="414"/>
      <c r="W215" s="414"/>
      <c r="X215" s="414"/>
      <c r="Y215" s="414"/>
      <c r="Z215" s="414"/>
      <c r="AA215" s="414"/>
      <c r="AB215" s="414"/>
      <c r="AC215" s="414"/>
    </row>
    <row r="216" spans="1:29" hidden="1" x14ac:dyDescent="0.2"/>
    <row r="217" spans="1:29" hidden="1" x14ac:dyDescent="0.2"/>
    <row r="218" spans="1:29" hidden="1" x14ac:dyDescent="0.2"/>
    <row r="219" spans="1:29" hidden="1" x14ac:dyDescent="0.2"/>
  </sheetData>
  <customSheetViews>
    <customSheetView guid="{D635BEAF-4410-44C3-8109-399BEE34BBD8}" scale="70" hiddenRows="1" hiddenColumns="1">
      <selection activeCell="E29" sqref="E29"/>
      <rowBreaks count="1" manualBreakCount="1">
        <brk id="73" max="24" man="1"/>
      </rowBreaks>
      <pageMargins left="0.25" right="0.25" top="0.75" bottom="0.75" header="0.3" footer="0.3"/>
      <pageSetup scale="33" fitToHeight="3" orientation="landscape" r:id="rId1"/>
      <headerFooter>
        <oddFooter>&amp;LApril 2014&amp;C&amp;A&amp;RPage &amp;P of &amp;N</oddFooter>
      </headerFooter>
    </customSheetView>
    <customSheetView guid="{2BD304A4-4089-4AB2-9F34-C79EE9203C6C}" scale="70" hiddenRows="1" hiddenColumns="1">
      <selection activeCell="E29" sqref="E29"/>
      <rowBreaks count="1" manualBreakCount="1">
        <brk id="73" max="24" man="1"/>
      </rowBreaks>
      <pageMargins left="0.25" right="0.25" top="0.75" bottom="0.75" header="0.3" footer="0.3"/>
      <pageSetup scale="33" fitToHeight="3" orientation="landscape" r:id="rId2"/>
      <headerFooter>
        <oddFooter>&amp;LApril 2014&amp;C&amp;A&amp;RPage &amp;P of &amp;N</oddFooter>
      </headerFooter>
    </customSheetView>
  </customSheetViews>
  <mergeCells count="21">
    <mergeCell ref="B123:G123"/>
    <mergeCell ref="B8:E10"/>
    <mergeCell ref="G96:J96"/>
    <mergeCell ref="K96:N96"/>
    <mergeCell ref="G104:J104"/>
    <mergeCell ref="K104:N104"/>
    <mergeCell ref="G112:J112"/>
    <mergeCell ref="K112:N112"/>
    <mergeCell ref="E83:G83"/>
    <mergeCell ref="E84:G84"/>
    <mergeCell ref="E85:G85"/>
    <mergeCell ref="E86:G86"/>
    <mergeCell ref="C44:G44"/>
    <mergeCell ref="C26:G26"/>
    <mergeCell ref="B11:E11"/>
    <mergeCell ref="O44:S44"/>
    <mergeCell ref="O45:S45"/>
    <mergeCell ref="O46:S46"/>
    <mergeCell ref="O26:S26"/>
    <mergeCell ref="O27:S27"/>
    <mergeCell ref="O28:S28"/>
  </mergeCells>
  <dataValidations count="1">
    <dataValidation type="list" allowBlank="1" showInputMessage="1" showErrorMessage="1" sqref="J99:J101 J107:J109 N107:N109 N99:N101 J115:J117 N115:N117" xr:uid="{00000000-0002-0000-0300-000000000000}">
      <formula1>$BG$6:$BG$8</formula1>
    </dataValidation>
  </dataValidations>
  <pageMargins left="0.25" right="0.25" top="0.75" bottom="0.75" header="0.3" footer="0.3"/>
  <pageSetup scale="33" fitToHeight="3" orientation="landscape" r:id="rId3"/>
  <headerFooter>
    <oddFooter>&amp;LApril 2014&amp;C&amp;A&amp;RPage &amp;P of &amp;N</oddFooter>
  </headerFooter>
  <rowBreaks count="1" manualBreakCount="1">
    <brk id="73"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AM107"/>
  <sheetViews>
    <sheetView zoomScale="25" zoomScaleNormal="25" zoomScaleSheetLayoutView="50" workbookViewId="0">
      <pane xSplit="1" topLeftCell="B1" activePane="topRight" state="frozen"/>
      <selection activeCell="E29" sqref="E29"/>
      <selection pane="topRight" activeCell="A81" sqref="A81:XFD107"/>
    </sheetView>
  </sheetViews>
  <sheetFormatPr defaultColWidth="8.85546875" defaultRowHeight="15" x14ac:dyDescent="0.25"/>
  <cols>
    <col min="1" max="1" width="2.7109375" style="732" customWidth="1"/>
    <col min="2" max="2" width="39.85546875" style="732" customWidth="1"/>
    <col min="3" max="3" width="19.42578125" style="732" customWidth="1"/>
    <col min="4" max="4" width="20.7109375" style="732" customWidth="1"/>
    <col min="5" max="5" width="18.140625" style="732" customWidth="1"/>
    <col min="6" max="6" width="17.85546875" style="732" customWidth="1"/>
    <col min="7" max="7" width="13.85546875" style="732" customWidth="1"/>
    <col min="8" max="8" width="16.5703125" style="732" customWidth="1"/>
    <col min="9" max="9" width="13.7109375" style="732" customWidth="1"/>
    <col min="10" max="10" width="21.85546875" style="732" customWidth="1"/>
    <col min="11" max="11" width="21" style="732" customWidth="1"/>
    <col min="12" max="12" width="10.140625" style="708" customWidth="1"/>
    <col min="13" max="13" width="9.28515625" style="417" customWidth="1"/>
    <col min="14" max="14" width="9.140625" style="417" customWidth="1"/>
    <col min="15" max="15" width="16.28515625" style="417" customWidth="1"/>
    <col min="16" max="16" width="17.42578125" style="417" customWidth="1"/>
    <col min="17" max="17" width="10.7109375" style="402" customWidth="1"/>
    <col min="18" max="18" width="9.28515625" style="771" customWidth="1"/>
    <col min="19" max="19" width="9.7109375" style="732" customWidth="1"/>
    <col min="20" max="20" width="16.28515625" style="732" bestFit="1" customWidth="1"/>
    <col min="21" max="21" width="13.85546875" style="732" customWidth="1"/>
    <col min="22" max="22" width="18.42578125" style="732" customWidth="1"/>
    <col min="23" max="23" width="13.28515625" style="732" customWidth="1"/>
    <col min="24" max="24" width="13.7109375" style="732" customWidth="1"/>
    <col min="25" max="25" width="15.85546875" style="732" customWidth="1"/>
    <col min="26" max="26" width="14.42578125" style="732" customWidth="1"/>
    <col min="27" max="39" width="8.85546875" style="732"/>
    <col min="40" max="16384" width="8.85546875" style="34"/>
  </cols>
  <sheetData>
    <row r="1" spans="1:39" s="1386" customFormat="1" ht="26.25" x14ac:dyDescent="0.4">
      <c r="A1" s="1381" t="s">
        <v>36</v>
      </c>
      <c r="B1" s="1384"/>
      <c r="C1" s="1384"/>
      <c r="D1" s="1384"/>
      <c r="E1" s="1385"/>
      <c r="F1" s="1385"/>
      <c r="G1" s="1447"/>
      <c r="H1" s="1447"/>
      <c r="I1" s="1447"/>
      <c r="J1" s="1384"/>
      <c r="K1" s="1385"/>
      <c r="L1" s="1596"/>
      <c r="M1" s="1385"/>
      <c r="N1" s="1385"/>
      <c r="O1" s="1385"/>
      <c r="P1" s="1385"/>
      <c r="Q1" s="1385"/>
      <c r="R1" s="1597"/>
      <c r="S1" s="1385"/>
      <c r="T1" s="1385"/>
      <c r="U1" s="1385"/>
      <c r="V1" s="1385"/>
      <c r="W1" s="1385"/>
      <c r="X1" s="1385"/>
      <c r="Y1" s="1385"/>
      <c r="Z1" s="1385"/>
      <c r="AA1" s="1385"/>
      <c r="AB1" s="1385"/>
      <c r="AC1" s="1385"/>
      <c r="AD1" s="1385"/>
      <c r="AE1" s="1385"/>
      <c r="AF1" s="1385"/>
      <c r="AG1" s="1385"/>
      <c r="AH1" s="1385"/>
      <c r="AI1" s="1385"/>
      <c r="AJ1" s="1385"/>
      <c r="AK1" s="1385"/>
      <c r="AL1" s="1385"/>
      <c r="AM1" s="1385"/>
    </row>
    <row r="2" spans="1:39" s="1499" customFormat="1" ht="23.25" x14ac:dyDescent="0.35">
      <c r="A2" s="1387" t="s">
        <v>285</v>
      </c>
      <c r="B2" s="1449"/>
      <c r="C2" s="1449"/>
      <c r="D2" s="1449"/>
      <c r="E2" s="1450"/>
      <c r="F2" s="1450"/>
      <c r="G2" s="1451"/>
      <c r="H2" s="1451"/>
      <c r="I2" s="1451"/>
      <c r="J2" s="1449"/>
      <c r="K2" s="1450"/>
      <c r="L2" s="1598"/>
      <c r="M2" s="1380"/>
      <c r="N2" s="1380"/>
      <c r="O2" s="1380"/>
      <c r="P2" s="1380"/>
      <c r="Q2" s="1380"/>
      <c r="R2" s="1599"/>
      <c r="S2" s="1450"/>
      <c r="T2" s="1450"/>
      <c r="U2" s="1450"/>
      <c r="V2" s="1450"/>
      <c r="W2" s="1450"/>
      <c r="X2" s="1450"/>
      <c r="Y2" s="1450"/>
      <c r="Z2" s="1450"/>
      <c r="AA2" s="1450"/>
      <c r="AB2" s="1450"/>
      <c r="AC2" s="1450"/>
      <c r="AD2" s="1450"/>
      <c r="AE2" s="1450"/>
      <c r="AF2" s="1450"/>
      <c r="AG2" s="1450"/>
      <c r="AH2" s="1450"/>
      <c r="AI2" s="1450"/>
      <c r="AJ2" s="1450"/>
      <c r="AK2" s="1450"/>
      <c r="AL2" s="1450"/>
      <c r="AM2" s="1450"/>
    </row>
    <row r="3" spans="1:39" s="28" customFormat="1" x14ac:dyDescent="0.25">
      <c r="A3" s="414"/>
      <c r="B3" s="415"/>
      <c r="C3" s="415"/>
      <c r="D3" s="415"/>
      <c r="E3" s="414"/>
      <c r="F3" s="414"/>
      <c r="G3" s="416"/>
      <c r="H3" s="416"/>
      <c r="I3" s="416"/>
      <c r="J3" s="415"/>
      <c r="K3" s="414"/>
      <c r="L3" s="708"/>
      <c r="M3" s="417"/>
      <c r="N3" s="417"/>
      <c r="O3" s="417"/>
      <c r="P3" s="398"/>
      <c r="Q3" s="397"/>
      <c r="R3" s="597"/>
      <c r="S3" s="414"/>
      <c r="T3" s="414"/>
      <c r="U3" s="414"/>
      <c r="V3" s="414"/>
      <c r="W3" s="414"/>
      <c r="X3" s="414"/>
      <c r="Y3" s="414"/>
      <c r="Z3" s="414"/>
      <c r="AA3" s="414"/>
      <c r="AB3" s="414"/>
      <c r="AC3" s="414"/>
      <c r="AD3" s="414"/>
      <c r="AE3" s="414"/>
      <c r="AF3" s="414"/>
      <c r="AG3" s="414"/>
      <c r="AH3" s="414"/>
      <c r="AI3" s="414"/>
      <c r="AJ3" s="414"/>
      <c r="AK3" s="414"/>
      <c r="AL3" s="414"/>
      <c r="AM3" s="414"/>
    </row>
    <row r="4" spans="1:39" s="40" customFormat="1" x14ac:dyDescent="0.25">
      <c r="A4" s="414"/>
      <c r="B4" s="1600" t="s">
        <v>38</v>
      </c>
      <c r="C4" s="415"/>
      <c r="D4" s="415"/>
      <c r="E4" s="414"/>
      <c r="F4" s="419" t="s">
        <v>37</v>
      </c>
      <c r="G4" s="420"/>
      <c r="H4" s="420"/>
      <c r="I4" s="416"/>
      <c r="J4" s="415"/>
      <c r="K4" s="414"/>
      <c r="L4" s="708"/>
      <c r="M4" s="417"/>
      <c r="N4" s="417"/>
      <c r="O4" s="417"/>
      <c r="P4" s="398"/>
      <c r="Q4" s="397"/>
      <c r="R4" s="597"/>
      <c r="S4" s="414"/>
      <c r="T4" s="414"/>
      <c r="U4" s="414"/>
      <c r="V4" s="414"/>
      <c r="W4" s="414"/>
      <c r="X4" s="414"/>
      <c r="Y4" s="414"/>
      <c r="Z4" s="414"/>
      <c r="AA4" s="414"/>
      <c r="AB4" s="414"/>
      <c r="AC4" s="414"/>
      <c r="AD4" s="414"/>
      <c r="AE4" s="414"/>
      <c r="AF4" s="414"/>
      <c r="AG4" s="414"/>
      <c r="AH4" s="414"/>
      <c r="AI4" s="414"/>
      <c r="AJ4" s="414"/>
      <c r="AK4" s="414"/>
      <c r="AL4" s="414"/>
      <c r="AM4" s="414"/>
    </row>
    <row r="5" spans="1:39" s="40" customFormat="1" x14ac:dyDescent="0.25">
      <c r="A5" s="414"/>
      <c r="B5" s="1601" t="str">
        <f>'1. Building Information'!$C$14</f>
        <v>Project Name</v>
      </c>
      <c r="C5" s="415"/>
      <c r="D5" s="415"/>
      <c r="E5" s="414"/>
      <c r="F5" s="421" t="s">
        <v>171</v>
      </c>
      <c r="G5" s="546"/>
      <c r="H5" s="696"/>
      <c r="I5" s="416"/>
      <c r="J5" s="415"/>
      <c r="K5" s="414"/>
      <c r="L5" s="708"/>
      <c r="M5" s="417"/>
      <c r="N5" s="417"/>
      <c r="O5" s="417"/>
      <c r="P5" s="398"/>
      <c r="Q5" s="397"/>
      <c r="R5" s="597"/>
      <c r="S5" s="414"/>
      <c r="T5" s="414"/>
      <c r="U5" s="414"/>
      <c r="V5" s="414"/>
      <c r="W5" s="414"/>
      <c r="X5" s="414"/>
      <c r="Y5" s="414"/>
      <c r="Z5" s="414"/>
      <c r="AA5" s="414"/>
      <c r="AB5" s="414"/>
      <c r="AC5" s="414"/>
      <c r="AD5" s="414"/>
      <c r="AE5" s="414"/>
      <c r="AF5" s="414"/>
      <c r="AG5" s="414"/>
      <c r="AH5" s="414"/>
      <c r="AI5" s="414"/>
      <c r="AJ5" s="414"/>
      <c r="AK5" s="414"/>
      <c r="AL5" s="414"/>
      <c r="AM5" s="414"/>
    </row>
    <row r="6" spans="1:39" s="40" customFormat="1" x14ac:dyDescent="0.25">
      <c r="A6" s="414"/>
      <c r="B6" s="548"/>
      <c r="C6" s="415"/>
      <c r="D6" s="415"/>
      <c r="E6" s="414"/>
      <c r="F6" s="427" t="s">
        <v>91</v>
      </c>
      <c r="G6" s="428"/>
      <c r="H6" s="551"/>
      <c r="I6" s="416"/>
      <c r="J6" s="415"/>
      <c r="K6" s="414"/>
      <c r="L6" s="708"/>
      <c r="M6" s="417"/>
      <c r="N6" s="417"/>
      <c r="O6" s="417"/>
      <c r="P6" s="398"/>
      <c r="Q6" s="397"/>
      <c r="R6" s="597"/>
      <c r="S6" s="414"/>
      <c r="T6" s="414"/>
      <c r="U6" s="414"/>
      <c r="V6" s="414"/>
      <c r="W6" s="414"/>
      <c r="X6" s="414"/>
      <c r="Y6" s="414"/>
      <c r="Z6" s="414"/>
      <c r="AA6" s="414"/>
      <c r="AB6" s="414"/>
      <c r="AC6" s="414"/>
      <c r="AD6" s="414"/>
      <c r="AE6" s="414"/>
      <c r="AF6" s="414"/>
      <c r="AG6" s="414"/>
      <c r="AH6" s="414"/>
      <c r="AI6" s="414"/>
      <c r="AJ6" s="414"/>
      <c r="AK6" s="414"/>
      <c r="AL6" s="414"/>
      <c r="AM6" s="414"/>
    </row>
    <row r="7" spans="1:39" s="32" customFormat="1" x14ac:dyDescent="0.25">
      <c r="A7" s="426"/>
      <c r="B7" s="418" t="s">
        <v>55</v>
      </c>
      <c r="C7" s="426"/>
      <c r="D7" s="397"/>
      <c r="E7" s="402"/>
      <c r="F7" s="427" t="s">
        <v>88</v>
      </c>
      <c r="G7" s="428"/>
      <c r="H7" s="552"/>
      <c r="I7" s="420"/>
      <c r="J7" s="397"/>
      <c r="K7" s="402"/>
      <c r="L7" s="709"/>
      <c r="M7" s="402"/>
      <c r="N7" s="402"/>
      <c r="O7" s="402"/>
      <c r="P7" s="429"/>
      <c r="Q7" s="420"/>
      <c r="R7" s="710"/>
      <c r="S7" s="426"/>
      <c r="T7" s="426"/>
      <c r="U7" s="426"/>
      <c r="V7" s="426"/>
      <c r="W7" s="426"/>
      <c r="X7" s="426"/>
      <c r="Y7" s="426"/>
      <c r="Z7" s="426"/>
      <c r="AA7" s="426"/>
      <c r="AB7" s="426"/>
      <c r="AC7" s="426"/>
      <c r="AD7" s="426"/>
      <c r="AE7" s="426"/>
      <c r="AF7" s="426"/>
      <c r="AG7" s="426"/>
      <c r="AH7" s="426"/>
      <c r="AI7" s="426"/>
      <c r="AJ7" s="426"/>
      <c r="AK7" s="426"/>
      <c r="AL7" s="426"/>
      <c r="AM7" s="426"/>
    </row>
    <row r="8" spans="1:39" s="417" customFormat="1" ht="15" customHeight="1" x14ac:dyDescent="0.25">
      <c r="B8" s="2047" t="s">
        <v>926</v>
      </c>
      <c r="C8" s="2047"/>
      <c r="D8" s="2047"/>
      <c r="E8" s="2047"/>
      <c r="F8" s="427" t="s">
        <v>89</v>
      </c>
      <c r="G8" s="428"/>
      <c r="H8" s="553"/>
      <c r="I8" s="420"/>
      <c r="J8" s="397"/>
      <c r="K8" s="402"/>
      <c r="L8" s="709"/>
      <c r="M8" s="402"/>
      <c r="O8" s="398"/>
      <c r="P8" s="398"/>
      <c r="Q8" s="397"/>
      <c r="R8" s="402"/>
    </row>
    <row r="9" spans="1:39" s="417" customFormat="1" x14ac:dyDescent="0.25">
      <c r="B9" s="2047"/>
      <c r="C9" s="2047"/>
      <c r="D9" s="2047"/>
      <c r="E9" s="2047"/>
      <c r="K9" s="402"/>
      <c r="L9" s="709"/>
      <c r="M9" s="402"/>
      <c r="P9" s="398"/>
      <c r="Q9" s="397"/>
      <c r="R9" s="402"/>
    </row>
    <row r="10" spans="1:39" s="417" customFormat="1" x14ac:dyDescent="0.25">
      <c r="B10" s="2047"/>
      <c r="C10" s="2047"/>
      <c r="D10" s="2047"/>
      <c r="E10" s="2047"/>
      <c r="K10" s="402"/>
      <c r="L10" s="709"/>
      <c r="M10" s="402"/>
      <c r="P10" s="398"/>
      <c r="Q10" s="397"/>
      <c r="R10" s="402"/>
    </row>
    <row r="11" spans="1:39" s="417" customFormat="1" x14ac:dyDescent="0.25">
      <c r="B11" s="2047"/>
      <c r="C11" s="2047"/>
      <c r="D11" s="2047"/>
      <c r="E11" s="2047"/>
      <c r="K11" s="402"/>
      <c r="L11" s="709"/>
      <c r="M11" s="402"/>
      <c r="P11" s="398"/>
      <c r="Q11" s="397"/>
      <c r="R11" s="402"/>
    </row>
    <row r="12" spans="1:39" s="417" customFormat="1" ht="48" customHeight="1" x14ac:dyDescent="0.25">
      <c r="B12" s="2048" t="s">
        <v>927</v>
      </c>
      <c r="C12" s="2048"/>
      <c r="D12" s="2048"/>
      <c r="E12" s="2048"/>
      <c r="F12" s="2048"/>
      <c r="G12" s="2048"/>
      <c r="H12" s="2048"/>
      <c r="K12" s="402"/>
      <c r="L12" s="709"/>
      <c r="M12" s="402"/>
      <c r="P12" s="398"/>
      <c r="Q12" s="397"/>
      <c r="R12" s="402"/>
    </row>
    <row r="13" spans="1:39" s="29" customFormat="1" x14ac:dyDescent="0.25">
      <c r="A13" s="417"/>
      <c r="B13" s="397"/>
      <c r="C13" s="397"/>
      <c r="D13" s="397"/>
      <c r="E13" s="402"/>
      <c r="F13" s="402"/>
      <c r="G13" s="420"/>
      <c r="H13" s="420"/>
      <c r="I13" s="420"/>
      <c r="J13" s="397"/>
      <c r="K13" s="402"/>
      <c r="L13" s="709"/>
      <c r="M13" s="402"/>
      <c r="N13" s="402"/>
      <c r="O13" s="402"/>
      <c r="P13" s="398"/>
      <c r="Q13" s="397"/>
      <c r="R13" s="402"/>
      <c r="S13" s="417"/>
      <c r="T13" s="417"/>
      <c r="U13" s="417"/>
      <c r="V13" s="417"/>
      <c r="W13" s="417"/>
      <c r="X13" s="417"/>
      <c r="Y13" s="417"/>
      <c r="Z13" s="417"/>
      <c r="AA13" s="417"/>
      <c r="AB13" s="417"/>
      <c r="AC13" s="417"/>
      <c r="AD13" s="417"/>
      <c r="AE13" s="417"/>
      <c r="AF13" s="417"/>
      <c r="AG13" s="417"/>
      <c r="AH13" s="417"/>
      <c r="AI13" s="417"/>
      <c r="AJ13" s="417"/>
      <c r="AK13" s="417"/>
      <c r="AL13" s="417"/>
      <c r="AM13" s="417"/>
    </row>
    <row r="14" spans="1:39" s="1606" customFormat="1" ht="15.75" x14ac:dyDescent="0.25">
      <c r="A14" s="1455"/>
      <c r="B14" s="1602" t="s">
        <v>286</v>
      </c>
      <c r="C14" s="1457"/>
      <c r="D14" s="1458"/>
      <c r="E14" s="1458"/>
      <c r="F14" s="1458"/>
      <c r="G14" s="1458"/>
      <c r="H14" s="1458"/>
      <c r="I14" s="1458"/>
      <c r="J14" s="1458"/>
      <c r="K14" s="1458"/>
      <c r="L14" s="1603"/>
      <c r="M14" s="1476"/>
      <c r="N14" s="1476"/>
      <c r="O14" s="1476"/>
      <c r="P14" s="1473"/>
      <c r="Q14" s="1604"/>
      <c r="R14" s="160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row>
    <row r="15" spans="1:39" s="41" customFormat="1" x14ac:dyDescent="0.25">
      <c r="A15" s="417"/>
      <c r="B15" s="404" t="s">
        <v>174</v>
      </c>
      <c r="C15" s="436"/>
      <c r="D15" s="398"/>
      <c r="E15" s="398"/>
      <c r="F15" s="398"/>
      <c r="G15" s="398"/>
      <c r="H15" s="398"/>
      <c r="I15" s="398"/>
      <c r="J15" s="398"/>
      <c r="K15" s="398"/>
      <c r="L15" s="713"/>
      <c r="M15" s="398"/>
      <c r="N15" s="398"/>
      <c r="O15" s="398"/>
      <c r="P15" s="417"/>
      <c r="Q15" s="402"/>
      <c r="R15" s="402"/>
      <c r="S15" s="417"/>
      <c r="T15" s="417"/>
      <c r="U15" s="417"/>
      <c r="V15" s="417"/>
      <c r="W15" s="417"/>
      <c r="X15" s="417"/>
      <c r="Y15" s="417"/>
      <c r="Z15" s="417"/>
      <c r="AA15" s="417"/>
      <c r="AB15" s="417"/>
      <c r="AC15" s="417"/>
      <c r="AD15" s="417"/>
      <c r="AE15" s="417"/>
      <c r="AF15" s="417"/>
      <c r="AG15" s="417"/>
      <c r="AH15" s="417"/>
      <c r="AI15" s="417"/>
      <c r="AJ15" s="417"/>
      <c r="AK15" s="417"/>
      <c r="AL15" s="417"/>
      <c r="AM15" s="417"/>
    </row>
    <row r="16" spans="1:39" s="41" customFormat="1" ht="15.75" thickBot="1" x14ac:dyDescent="0.3">
      <c r="A16" s="417"/>
      <c r="B16" s="714" t="s">
        <v>384</v>
      </c>
      <c r="C16" s="436"/>
      <c r="D16" s="398"/>
      <c r="E16" s="398"/>
      <c r="F16" s="398"/>
      <c r="G16" s="398"/>
      <c r="H16" s="398"/>
      <c r="I16" s="398"/>
      <c r="J16" s="398"/>
      <c r="K16" s="398"/>
      <c r="L16" s="713"/>
      <c r="M16" s="398"/>
      <c r="N16" s="398"/>
      <c r="O16" s="398"/>
      <c r="P16" s="417"/>
      <c r="Q16" s="402"/>
      <c r="R16" s="402"/>
      <c r="S16" s="417"/>
      <c r="T16" s="417"/>
      <c r="U16" s="417"/>
      <c r="V16" s="417"/>
      <c r="W16" s="417"/>
      <c r="X16" s="417"/>
      <c r="Y16" s="417"/>
      <c r="Z16" s="417"/>
      <c r="AA16" s="417"/>
      <c r="AB16" s="417"/>
      <c r="AC16" s="417"/>
      <c r="AD16" s="417"/>
      <c r="AE16" s="417"/>
      <c r="AF16" s="417"/>
      <c r="AG16" s="417"/>
      <c r="AH16" s="417"/>
      <c r="AI16" s="417"/>
      <c r="AJ16" s="417"/>
      <c r="AK16" s="417"/>
      <c r="AL16" s="417"/>
      <c r="AM16" s="417"/>
    </row>
    <row r="17" spans="1:39" s="26" customFormat="1" ht="25.5" x14ac:dyDescent="0.25">
      <c r="A17" s="715"/>
      <c r="B17" s="1607" t="s">
        <v>477</v>
      </c>
      <c r="C17" s="1608" t="str">
        <f>'1. Building Information'!$B$55</f>
        <v>SITE 1: Project Name -- Project Address</v>
      </c>
      <c r="D17" s="1608" t="str">
        <f>'1. Building Information'!$B$107</f>
        <v xml:space="preserve">SITE 2:  -- </v>
      </c>
      <c r="E17" s="1609" t="str">
        <f>'1. Building Information'!$B$155</f>
        <v xml:space="preserve">SITE 3:  -- </v>
      </c>
      <c r="F17" s="716"/>
      <c r="G17" s="716"/>
      <c r="H17" s="715"/>
      <c r="I17" s="715"/>
      <c r="J17" s="716"/>
      <c r="K17" s="717"/>
      <c r="L17" s="715"/>
      <c r="M17" s="398"/>
      <c r="N17" s="398"/>
      <c r="O17" s="398"/>
      <c r="P17" s="417"/>
      <c r="Q17" s="402"/>
      <c r="R17" s="718"/>
      <c r="S17" s="715"/>
      <c r="T17" s="715"/>
      <c r="U17" s="715"/>
      <c r="V17" s="715"/>
      <c r="W17" s="715"/>
      <c r="X17" s="715"/>
      <c r="Y17" s="715"/>
      <c r="Z17" s="715"/>
      <c r="AA17" s="715"/>
      <c r="AB17" s="715"/>
      <c r="AC17" s="715"/>
      <c r="AD17" s="715"/>
      <c r="AE17" s="715"/>
      <c r="AF17" s="715"/>
      <c r="AG17" s="715"/>
      <c r="AH17" s="715"/>
      <c r="AI17" s="715"/>
      <c r="AJ17" s="715"/>
      <c r="AK17" s="715"/>
      <c r="AL17" s="715"/>
      <c r="AM17" s="715"/>
    </row>
    <row r="18" spans="1:39" s="29" customFormat="1" ht="17.100000000000001" customHeight="1" x14ac:dyDescent="0.25">
      <c r="A18" s="419"/>
      <c r="B18" s="719" t="str">
        <f>'1. Building Information'!F101</f>
        <v>Turfgrass</v>
      </c>
      <c r="C18" s="819">
        <f>'1. Building Information'!$J$101</f>
        <v>0</v>
      </c>
      <c r="D18" s="819">
        <f>'1. Building Information'!$J$149</f>
        <v>0</v>
      </c>
      <c r="E18" s="820">
        <f>'1. Building Information'!$J$197</f>
        <v>0</v>
      </c>
      <c r="F18" s="417" t="s">
        <v>198</v>
      </c>
      <c r="G18" s="417"/>
      <c r="H18" s="417"/>
      <c r="I18" s="417"/>
      <c r="J18" s="417"/>
      <c r="K18" s="1613" t="s">
        <v>211</v>
      </c>
      <c r="L18" s="1614"/>
      <c r="M18" s="1615"/>
      <c r="N18" s="2086" t="s">
        <v>210</v>
      </c>
      <c r="O18" s="2086"/>
      <c r="P18" s="2086"/>
      <c r="Q18" s="2086"/>
      <c r="R18" s="2086"/>
      <c r="S18" s="2086"/>
      <c r="T18" s="2086"/>
      <c r="U18" s="417"/>
      <c r="V18" s="417"/>
      <c r="W18" s="417"/>
      <c r="X18" s="417"/>
      <c r="Y18" s="417"/>
      <c r="Z18" s="417"/>
      <c r="AA18" s="417"/>
      <c r="AB18" s="417"/>
      <c r="AC18" s="417"/>
      <c r="AD18" s="417"/>
      <c r="AE18" s="417"/>
      <c r="AF18" s="417"/>
      <c r="AG18" s="417"/>
      <c r="AH18" s="417"/>
      <c r="AI18" s="417"/>
      <c r="AJ18" s="417"/>
      <c r="AK18" s="417"/>
      <c r="AL18" s="417"/>
      <c r="AM18" s="417"/>
    </row>
    <row r="19" spans="1:39" s="29" customFormat="1" ht="17.100000000000001" customHeight="1" x14ac:dyDescent="0.35">
      <c r="A19" s="417"/>
      <c r="B19" s="1610" t="s">
        <v>196</v>
      </c>
      <c r="C19" s="1291">
        <v>0.7</v>
      </c>
      <c r="D19" s="1291">
        <v>0.7</v>
      </c>
      <c r="E19" s="1292">
        <v>0.7</v>
      </c>
      <c r="F19" s="720" t="s">
        <v>385</v>
      </c>
      <c r="G19" s="417"/>
      <c r="H19" s="417"/>
      <c r="I19" s="417"/>
      <c r="J19" s="417"/>
      <c r="K19" s="1616" t="s">
        <v>200</v>
      </c>
      <c r="L19" s="1473"/>
      <c r="M19" s="1473"/>
      <c r="N19" s="1473"/>
      <c r="O19" s="1473"/>
      <c r="P19" s="1473"/>
      <c r="Q19" s="1473"/>
      <c r="R19" s="1473"/>
      <c r="S19" s="1473"/>
      <c r="T19" s="1473"/>
      <c r="U19" s="417"/>
      <c r="V19" s="417"/>
      <c r="W19" s="417"/>
      <c r="X19" s="417"/>
      <c r="Y19" s="417"/>
      <c r="Z19" s="417"/>
      <c r="AA19" s="417"/>
      <c r="AB19" s="417"/>
      <c r="AC19" s="417"/>
      <c r="AD19" s="417"/>
      <c r="AE19" s="417"/>
      <c r="AF19" s="417"/>
      <c r="AG19" s="417"/>
      <c r="AH19" s="417"/>
      <c r="AI19" s="417"/>
      <c r="AJ19" s="417"/>
      <c r="AK19" s="417"/>
      <c r="AL19" s="417"/>
      <c r="AM19" s="417"/>
    </row>
    <row r="20" spans="1:39" s="29" customFormat="1" ht="17.100000000000001" customHeight="1" x14ac:dyDescent="0.25">
      <c r="A20" s="417"/>
      <c r="B20" s="719" t="str">
        <f>'1. Building Information'!F102</f>
        <v>Landscaped Area</v>
      </c>
      <c r="C20" s="819">
        <f>'1. Building Information'!$J$102</f>
        <v>0</v>
      </c>
      <c r="D20" s="819">
        <f>'1. Building Information'!$J$150</f>
        <v>0</v>
      </c>
      <c r="E20" s="820">
        <f>'1. Building Information'!$J$198</f>
        <v>0</v>
      </c>
      <c r="F20" s="417" t="s">
        <v>198</v>
      </c>
      <c r="G20" s="417"/>
      <c r="H20" s="417"/>
      <c r="I20" s="417"/>
      <c r="J20" s="417"/>
      <c r="K20" s="1473" t="s">
        <v>205</v>
      </c>
      <c r="L20" s="1473"/>
      <c r="M20" s="1615"/>
      <c r="N20" s="1473"/>
      <c r="O20" s="1473"/>
      <c r="P20" s="1473"/>
      <c r="Q20" s="1473"/>
      <c r="R20" s="1473"/>
      <c r="S20" s="1473"/>
      <c r="T20" s="1473"/>
      <c r="U20" s="417"/>
      <c r="V20" s="417"/>
      <c r="W20" s="417"/>
      <c r="X20" s="417"/>
      <c r="Y20" s="417"/>
      <c r="Z20" s="417"/>
      <c r="AA20" s="417"/>
      <c r="AB20" s="417"/>
      <c r="AC20" s="417"/>
      <c r="AD20" s="417"/>
      <c r="AE20" s="417"/>
      <c r="AF20" s="417"/>
      <c r="AG20" s="417"/>
      <c r="AH20" s="417"/>
      <c r="AI20" s="417"/>
      <c r="AJ20" s="417"/>
      <c r="AK20" s="417"/>
      <c r="AL20" s="417"/>
      <c r="AM20" s="417"/>
    </row>
    <row r="21" spans="1:39" s="29" customFormat="1" ht="17.100000000000001" customHeight="1" x14ac:dyDescent="0.35">
      <c r="A21" s="417"/>
      <c r="B21" s="1611" t="s">
        <v>99</v>
      </c>
      <c r="C21" s="1293">
        <v>0.5</v>
      </c>
      <c r="D21" s="1293">
        <v>0.5</v>
      </c>
      <c r="E21" s="1294">
        <v>0.5</v>
      </c>
      <c r="F21" s="721" t="s">
        <v>386</v>
      </c>
      <c r="G21" s="417"/>
      <c r="H21" s="417"/>
      <c r="I21" s="417"/>
      <c r="J21" s="417"/>
      <c r="K21" s="1473"/>
      <c r="L21" s="1473"/>
      <c r="M21" s="1473"/>
      <c r="N21" s="1473"/>
      <c r="O21" s="1473"/>
      <c r="P21" s="1617"/>
      <c r="Q21" s="1617"/>
      <c r="R21" s="1618"/>
      <c r="S21" s="1617"/>
      <c r="T21" s="1617"/>
      <c r="U21" s="417"/>
      <c r="V21" s="417"/>
      <c r="W21" s="417"/>
      <c r="X21" s="417"/>
      <c r="Y21" s="417"/>
      <c r="Z21" s="417"/>
      <c r="AA21" s="417"/>
      <c r="AB21" s="417"/>
      <c r="AC21" s="417"/>
      <c r="AD21" s="417"/>
      <c r="AE21" s="417"/>
      <c r="AF21" s="417"/>
      <c r="AG21" s="417"/>
      <c r="AH21" s="417"/>
      <c r="AI21" s="417"/>
      <c r="AJ21" s="417"/>
      <c r="AK21" s="417"/>
      <c r="AL21" s="417"/>
      <c r="AM21" s="417"/>
    </row>
    <row r="22" spans="1:39" s="29" customFormat="1" ht="17.100000000000001" customHeight="1" x14ac:dyDescent="0.35">
      <c r="A22" s="417"/>
      <c r="B22" s="1611" t="s">
        <v>100</v>
      </c>
      <c r="C22" s="1293">
        <v>1</v>
      </c>
      <c r="D22" s="1293">
        <v>1</v>
      </c>
      <c r="E22" s="1294">
        <v>1</v>
      </c>
      <c r="F22" s="721" t="s">
        <v>387</v>
      </c>
      <c r="G22" s="417"/>
      <c r="H22" s="417"/>
      <c r="I22" s="417"/>
      <c r="J22" s="417"/>
      <c r="K22" s="1619" t="s">
        <v>201</v>
      </c>
      <c r="L22" s="1473"/>
      <c r="M22" s="1473"/>
      <c r="N22" s="1473"/>
      <c r="O22" s="1473"/>
      <c r="P22" s="1473"/>
      <c r="Q22" s="1473"/>
      <c r="R22" s="1618"/>
      <c r="S22" s="1617"/>
      <c r="T22" s="1617"/>
      <c r="U22" s="417"/>
      <c r="V22" s="417"/>
      <c r="W22" s="417"/>
      <c r="X22" s="417"/>
      <c r="Y22" s="417"/>
      <c r="Z22" s="417"/>
      <c r="AA22" s="417"/>
      <c r="AB22" s="417"/>
      <c r="AC22" s="417"/>
      <c r="AD22" s="417"/>
      <c r="AE22" s="417"/>
      <c r="AF22" s="417"/>
      <c r="AG22" s="417"/>
      <c r="AH22" s="417"/>
      <c r="AI22" s="417"/>
      <c r="AJ22" s="417"/>
      <c r="AK22" s="417"/>
      <c r="AL22" s="417"/>
      <c r="AM22" s="417"/>
    </row>
    <row r="23" spans="1:39" s="29" customFormat="1" ht="17.100000000000001" customHeight="1" x14ac:dyDescent="0.35">
      <c r="A23" s="417"/>
      <c r="B23" s="1611" t="s">
        <v>101</v>
      </c>
      <c r="C23" s="1293">
        <v>1</v>
      </c>
      <c r="D23" s="1293">
        <v>1</v>
      </c>
      <c r="E23" s="1294">
        <v>1</v>
      </c>
      <c r="F23" s="721" t="s">
        <v>388</v>
      </c>
      <c r="G23" s="417"/>
      <c r="H23" s="417"/>
      <c r="I23" s="417"/>
      <c r="J23" s="417"/>
      <c r="K23" s="1473" t="s">
        <v>206</v>
      </c>
      <c r="L23" s="1473"/>
      <c r="M23" s="1473"/>
      <c r="N23" s="1473"/>
      <c r="O23" s="1473"/>
      <c r="P23" s="1473"/>
      <c r="Q23" s="1473"/>
      <c r="R23" s="1618"/>
      <c r="S23" s="1617"/>
      <c r="T23" s="1617"/>
      <c r="U23" s="417"/>
      <c r="V23" s="417"/>
      <c r="W23" s="417"/>
      <c r="X23" s="417"/>
      <c r="Y23" s="417"/>
      <c r="Z23" s="417"/>
      <c r="AA23" s="417"/>
      <c r="AB23" s="417"/>
      <c r="AC23" s="417"/>
      <c r="AD23" s="417"/>
      <c r="AE23" s="417"/>
      <c r="AF23" s="417"/>
      <c r="AG23" s="417"/>
      <c r="AH23" s="417"/>
      <c r="AI23" s="417"/>
      <c r="AJ23" s="417"/>
      <c r="AK23" s="417"/>
      <c r="AL23" s="417"/>
      <c r="AM23" s="417"/>
    </row>
    <row r="24" spans="1:39" s="29" customFormat="1" ht="17.100000000000001" customHeight="1" x14ac:dyDescent="0.35">
      <c r="A24" s="417"/>
      <c r="B24" s="722" t="s">
        <v>102</v>
      </c>
      <c r="C24" s="430">
        <f>C21*C22*C23</f>
        <v>0.5</v>
      </c>
      <c r="D24" s="430">
        <f t="shared" ref="D24:E24" si="0">D21*D22*D23</f>
        <v>0.5</v>
      </c>
      <c r="E24" s="723">
        <f t="shared" si="0"/>
        <v>0.5</v>
      </c>
      <c r="F24" s="721" t="s">
        <v>199</v>
      </c>
      <c r="G24" s="417"/>
      <c r="H24" s="417"/>
      <c r="I24" s="417"/>
      <c r="J24" s="417"/>
      <c r="K24" s="1473"/>
      <c r="L24" s="1604"/>
      <c r="M24" s="1473"/>
      <c r="N24" s="1473"/>
      <c r="O24" s="1473"/>
      <c r="P24" s="1473"/>
      <c r="Q24" s="1473"/>
      <c r="R24" s="1618"/>
      <c r="S24" s="1617"/>
      <c r="T24" s="1617"/>
      <c r="U24" s="417"/>
      <c r="V24" s="417"/>
      <c r="W24" s="417"/>
      <c r="X24" s="417"/>
      <c r="Y24" s="417"/>
      <c r="Z24" s="417"/>
      <c r="AA24" s="417"/>
      <c r="AB24" s="417"/>
      <c r="AC24" s="417"/>
      <c r="AD24" s="417"/>
      <c r="AE24" s="417"/>
      <c r="AF24" s="417"/>
      <c r="AG24" s="417"/>
      <c r="AH24" s="417"/>
      <c r="AI24" s="417"/>
      <c r="AJ24" s="417"/>
      <c r="AK24" s="417"/>
      <c r="AL24" s="417"/>
      <c r="AM24" s="417"/>
    </row>
    <row r="25" spans="1:39" s="54" customFormat="1" ht="17.100000000000001" customHeight="1" x14ac:dyDescent="0.35">
      <c r="A25" s="417"/>
      <c r="B25" s="719" t="str">
        <f>'1. Building Information'!F103</f>
        <v>Green Roof</v>
      </c>
      <c r="C25" s="819">
        <f>'1. Building Information'!$J$103</f>
        <v>0</v>
      </c>
      <c r="D25" s="819">
        <f>'1. Building Information'!$J$151</f>
        <v>0</v>
      </c>
      <c r="E25" s="820">
        <f>'1. Building Information'!$J$199</f>
        <v>0</v>
      </c>
      <c r="F25" s="417" t="s">
        <v>198</v>
      </c>
      <c r="G25" s="417"/>
      <c r="H25" s="417"/>
      <c r="I25" s="417"/>
      <c r="J25" s="417"/>
      <c r="K25" s="1616" t="s">
        <v>202</v>
      </c>
      <c r="L25" s="1604"/>
      <c r="M25" s="1473"/>
      <c r="N25" s="1473"/>
      <c r="O25" s="1473"/>
      <c r="P25" s="1473"/>
      <c r="Q25" s="1473"/>
      <c r="R25" s="1618"/>
      <c r="S25" s="1617"/>
      <c r="T25" s="1617"/>
      <c r="U25" s="417"/>
      <c r="V25" s="417"/>
      <c r="W25" s="417"/>
      <c r="X25" s="417"/>
      <c r="Y25" s="417"/>
      <c r="Z25" s="417"/>
      <c r="AA25" s="417"/>
      <c r="AB25" s="417"/>
      <c r="AC25" s="417"/>
      <c r="AD25" s="417"/>
      <c r="AE25" s="417"/>
      <c r="AF25" s="417"/>
      <c r="AG25" s="417"/>
      <c r="AH25" s="417"/>
      <c r="AI25" s="417"/>
      <c r="AJ25" s="417"/>
      <c r="AK25" s="417"/>
      <c r="AL25" s="417"/>
      <c r="AM25" s="417"/>
    </row>
    <row r="26" spans="1:39" s="54" customFormat="1" ht="17.100000000000001" customHeight="1" x14ac:dyDescent="0.35">
      <c r="A26" s="417"/>
      <c r="B26" s="1611" t="s">
        <v>99</v>
      </c>
      <c r="C26" s="1293">
        <v>0.1</v>
      </c>
      <c r="D26" s="1293">
        <v>0.1</v>
      </c>
      <c r="E26" s="1294">
        <v>0.1</v>
      </c>
      <c r="F26" s="721" t="s">
        <v>389</v>
      </c>
      <c r="G26" s="417"/>
      <c r="H26" s="417"/>
      <c r="I26" s="417"/>
      <c r="J26" s="417"/>
      <c r="K26" s="2085" t="s">
        <v>209</v>
      </c>
      <c r="L26" s="2085"/>
      <c r="M26" s="2085"/>
      <c r="N26" s="2085"/>
      <c r="O26" s="2085"/>
      <c r="P26" s="2085"/>
      <c r="Q26" s="2085"/>
      <c r="R26" s="2085"/>
      <c r="S26" s="1617"/>
      <c r="T26" s="1617"/>
      <c r="U26" s="417"/>
      <c r="V26" s="417"/>
      <c r="W26" s="417"/>
      <c r="X26" s="417"/>
      <c r="Y26" s="417"/>
      <c r="Z26" s="417"/>
      <c r="AA26" s="417"/>
      <c r="AB26" s="417"/>
      <c r="AC26" s="417"/>
      <c r="AD26" s="417"/>
      <c r="AE26" s="417"/>
      <c r="AF26" s="417"/>
      <c r="AG26" s="417"/>
      <c r="AH26" s="417"/>
      <c r="AI26" s="417"/>
      <c r="AJ26" s="417"/>
      <c r="AK26" s="417"/>
      <c r="AL26" s="417"/>
      <c r="AM26" s="417"/>
    </row>
    <row r="27" spans="1:39" s="54" customFormat="1" ht="17.100000000000001" customHeight="1" x14ac:dyDescent="0.35">
      <c r="A27" s="417"/>
      <c r="B27" s="1611" t="s">
        <v>100</v>
      </c>
      <c r="C27" s="1293">
        <v>1</v>
      </c>
      <c r="D27" s="1293">
        <v>1</v>
      </c>
      <c r="E27" s="1294">
        <v>1</v>
      </c>
      <c r="F27" s="721" t="s">
        <v>387</v>
      </c>
      <c r="G27" s="417"/>
      <c r="H27" s="417"/>
      <c r="I27" s="417"/>
      <c r="J27" s="417"/>
      <c r="K27" s="2085"/>
      <c r="L27" s="2085"/>
      <c r="M27" s="2085"/>
      <c r="N27" s="2085"/>
      <c r="O27" s="2085"/>
      <c r="P27" s="2085"/>
      <c r="Q27" s="2085"/>
      <c r="R27" s="2085"/>
      <c r="S27" s="1617"/>
      <c r="T27" s="1617"/>
      <c r="U27" s="417"/>
      <c r="V27" s="417"/>
      <c r="W27" s="417"/>
      <c r="X27" s="417"/>
      <c r="Y27" s="417"/>
      <c r="Z27" s="417"/>
      <c r="AA27" s="417"/>
      <c r="AB27" s="417"/>
      <c r="AC27" s="417"/>
      <c r="AD27" s="417"/>
      <c r="AE27" s="417"/>
      <c r="AF27" s="417"/>
      <c r="AG27" s="417"/>
      <c r="AH27" s="417"/>
      <c r="AI27" s="417"/>
      <c r="AJ27" s="417"/>
      <c r="AK27" s="417"/>
      <c r="AL27" s="417"/>
      <c r="AM27" s="417"/>
    </row>
    <row r="28" spans="1:39" s="54" customFormat="1" ht="17.100000000000001" customHeight="1" x14ac:dyDescent="0.35">
      <c r="A28" s="417"/>
      <c r="B28" s="1611" t="s">
        <v>101</v>
      </c>
      <c r="C28" s="1293">
        <v>1.2</v>
      </c>
      <c r="D28" s="1293">
        <v>1.2</v>
      </c>
      <c r="E28" s="1294">
        <v>1.2</v>
      </c>
      <c r="F28" s="721" t="s">
        <v>390</v>
      </c>
      <c r="G28" s="417"/>
      <c r="H28" s="417"/>
      <c r="I28" s="417"/>
      <c r="J28" s="417"/>
      <c r="K28" s="2085"/>
      <c r="L28" s="2085"/>
      <c r="M28" s="2085"/>
      <c r="N28" s="2085"/>
      <c r="O28" s="2085"/>
      <c r="P28" s="2085"/>
      <c r="Q28" s="2085"/>
      <c r="R28" s="2085"/>
      <c r="S28" s="1617"/>
      <c r="T28" s="1617"/>
      <c r="U28" s="417"/>
      <c r="V28" s="417"/>
      <c r="W28" s="417"/>
      <c r="X28" s="417"/>
      <c r="Y28" s="417"/>
      <c r="Z28" s="417"/>
      <c r="AA28" s="417"/>
      <c r="AB28" s="417"/>
      <c r="AC28" s="417"/>
      <c r="AD28" s="417"/>
      <c r="AE28" s="417"/>
      <c r="AF28" s="417"/>
      <c r="AG28" s="417"/>
      <c r="AH28" s="417"/>
      <c r="AI28" s="417"/>
      <c r="AJ28" s="417"/>
      <c r="AK28" s="417"/>
      <c r="AL28" s="417"/>
      <c r="AM28" s="417"/>
    </row>
    <row r="29" spans="1:39" s="54" customFormat="1" ht="17.100000000000001" customHeight="1" x14ac:dyDescent="0.35">
      <c r="A29" s="417"/>
      <c r="B29" s="722" t="s">
        <v>102</v>
      </c>
      <c r="C29" s="430">
        <f>C26*C27*C28</f>
        <v>0.12</v>
      </c>
      <c r="D29" s="430">
        <f t="shared" ref="D29:E29" si="1">D26*D27*D28</f>
        <v>0.12</v>
      </c>
      <c r="E29" s="723">
        <f t="shared" si="1"/>
        <v>0.12</v>
      </c>
      <c r="F29" s="721" t="s">
        <v>199</v>
      </c>
      <c r="G29" s="417"/>
      <c r="H29" s="417"/>
      <c r="I29" s="417"/>
      <c r="J29" s="417"/>
      <c r="K29" s="1616" t="s">
        <v>203</v>
      </c>
      <c r="L29" s="1620"/>
      <c r="M29" s="1620"/>
      <c r="N29" s="1620"/>
      <c r="O29" s="1620"/>
      <c r="P29" s="1620"/>
      <c r="Q29" s="1473"/>
      <c r="R29" s="1618"/>
      <c r="S29" s="1617"/>
      <c r="T29" s="1617"/>
      <c r="U29" s="417"/>
      <c r="V29" s="417"/>
      <c r="W29" s="417"/>
      <c r="X29" s="417"/>
      <c r="Y29" s="417"/>
      <c r="Z29" s="417"/>
      <c r="AA29" s="417"/>
      <c r="AB29" s="417"/>
      <c r="AC29" s="417"/>
      <c r="AD29" s="417"/>
      <c r="AE29" s="417"/>
      <c r="AF29" s="417"/>
      <c r="AG29" s="417"/>
      <c r="AH29" s="417"/>
      <c r="AI29" s="417"/>
      <c r="AJ29" s="417"/>
      <c r="AK29" s="417"/>
      <c r="AL29" s="417"/>
      <c r="AM29" s="417"/>
    </row>
    <row r="30" spans="1:39" s="54" customFormat="1" ht="17.100000000000001" customHeight="1" x14ac:dyDescent="0.25">
      <c r="A30" s="417"/>
      <c r="B30" s="724" t="str">
        <f>'1. Building Information'!F104</f>
        <v>Other &lt;Please Specify&gt;</v>
      </c>
      <c r="C30" s="819">
        <f>'1. Building Information'!$J$104</f>
        <v>0</v>
      </c>
      <c r="D30" s="819">
        <f>'1. Building Information'!$J$152</f>
        <v>0</v>
      </c>
      <c r="E30" s="820">
        <f>'1. Building Information'!$J$200</f>
        <v>0</v>
      </c>
      <c r="F30" s="417" t="s">
        <v>198</v>
      </c>
      <c r="G30" s="417"/>
      <c r="H30" s="417"/>
      <c r="I30" s="417"/>
      <c r="J30" s="417"/>
      <c r="K30" s="2085" t="s">
        <v>208</v>
      </c>
      <c r="L30" s="2085"/>
      <c r="M30" s="2085"/>
      <c r="N30" s="2085"/>
      <c r="O30" s="2085"/>
      <c r="P30" s="2085"/>
      <c r="Q30" s="2085"/>
      <c r="R30" s="2085"/>
      <c r="S30" s="1617"/>
      <c r="T30" s="1617"/>
      <c r="U30" s="417"/>
      <c r="V30" s="417"/>
      <c r="W30" s="417"/>
      <c r="X30" s="417"/>
      <c r="Y30" s="417"/>
      <c r="Z30" s="417"/>
      <c r="AA30" s="417"/>
      <c r="AB30" s="417"/>
      <c r="AC30" s="417"/>
      <c r="AD30" s="417"/>
      <c r="AE30" s="417"/>
      <c r="AF30" s="417"/>
      <c r="AG30" s="417"/>
      <c r="AH30" s="417"/>
      <c r="AI30" s="417"/>
      <c r="AJ30" s="417"/>
      <c r="AK30" s="417"/>
      <c r="AL30" s="417"/>
      <c r="AM30" s="417"/>
    </row>
    <row r="31" spans="1:39" s="54" customFormat="1" ht="17.100000000000001" customHeight="1" x14ac:dyDescent="0.35">
      <c r="A31" s="417"/>
      <c r="B31" s="1611" t="s">
        <v>99</v>
      </c>
      <c r="C31" s="144">
        <v>0.5</v>
      </c>
      <c r="D31" s="144">
        <v>0.5</v>
      </c>
      <c r="E31" s="327">
        <v>0.5</v>
      </c>
      <c r="F31" s="721" t="s">
        <v>391</v>
      </c>
      <c r="G31" s="417"/>
      <c r="H31" s="417"/>
      <c r="I31" s="417"/>
      <c r="J31" s="402"/>
      <c r="K31" s="2085"/>
      <c r="L31" s="2085"/>
      <c r="M31" s="2085"/>
      <c r="N31" s="2085"/>
      <c r="O31" s="2085"/>
      <c r="P31" s="2085"/>
      <c r="Q31" s="2085"/>
      <c r="R31" s="2085"/>
      <c r="S31" s="1617"/>
      <c r="T31" s="1617"/>
      <c r="U31" s="417"/>
      <c r="V31" s="417"/>
      <c r="W31" s="417"/>
      <c r="X31" s="417"/>
      <c r="Y31" s="417"/>
      <c r="Z31" s="417"/>
      <c r="AA31" s="417"/>
      <c r="AB31" s="417"/>
      <c r="AC31" s="417"/>
      <c r="AD31" s="417"/>
      <c r="AE31" s="417"/>
      <c r="AF31" s="417"/>
      <c r="AG31" s="417"/>
      <c r="AH31" s="417"/>
      <c r="AI31" s="417"/>
      <c r="AJ31" s="417"/>
      <c r="AK31" s="417"/>
      <c r="AL31" s="417"/>
      <c r="AM31" s="417"/>
    </row>
    <row r="32" spans="1:39" s="54" customFormat="1" ht="17.100000000000001" customHeight="1" x14ac:dyDescent="0.35">
      <c r="A32" s="417"/>
      <c r="B32" s="1611" t="s">
        <v>100</v>
      </c>
      <c r="C32" s="144">
        <v>1</v>
      </c>
      <c r="D32" s="144">
        <v>1</v>
      </c>
      <c r="E32" s="327">
        <v>1</v>
      </c>
      <c r="F32" s="721" t="s">
        <v>392</v>
      </c>
      <c r="G32" s="417"/>
      <c r="H32" s="417"/>
      <c r="I32" s="417"/>
      <c r="J32" s="402"/>
      <c r="K32" s="2085"/>
      <c r="L32" s="2085"/>
      <c r="M32" s="2085"/>
      <c r="N32" s="2085"/>
      <c r="O32" s="2085"/>
      <c r="P32" s="2085"/>
      <c r="Q32" s="2085"/>
      <c r="R32" s="2085"/>
      <c r="S32" s="1617"/>
      <c r="T32" s="1617"/>
      <c r="U32" s="417"/>
      <c r="V32" s="417"/>
      <c r="W32" s="417"/>
      <c r="X32" s="417"/>
      <c r="Y32" s="417"/>
      <c r="Z32" s="417"/>
      <c r="AA32" s="417"/>
      <c r="AB32" s="417"/>
      <c r="AC32" s="417"/>
      <c r="AD32" s="417"/>
      <c r="AE32" s="417"/>
      <c r="AF32" s="417"/>
      <c r="AG32" s="417"/>
      <c r="AH32" s="417"/>
      <c r="AI32" s="417"/>
      <c r="AJ32" s="417"/>
      <c r="AK32" s="417"/>
      <c r="AL32" s="417"/>
      <c r="AM32" s="417"/>
    </row>
    <row r="33" spans="1:39" s="54" customFormat="1" ht="17.100000000000001" customHeight="1" x14ac:dyDescent="0.35">
      <c r="A33" s="417"/>
      <c r="B33" s="1611" t="s">
        <v>101</v>
      </c>
      <c r="C33" s="144">
        <v>1</v>
      </c>
      <c r="D33" s="144">
        <v>1</v>
      </c>
      <c r="E33" s="327">
        <v>1</v>
      </c>
      <c r="F33" s="721" t="s">
        <v>393</v>
      </c>
      <c r="G33" s="417"/>
      <c r="H33" s="417"/>
      <c r="I33" s="417"/>
      <c r="J33" s="402"/>
      <c r="K33" s="1621"/>
      <c r="L33" s="1621"/>
      <c r="M33" s="1621"/>
      <c r="N33" s="1621"/>
      <c r="O33" s="1621"/>
      <c r="P33" s="1621"/>
      <c r="Q33" s="1473"/>
      <c r="R33" s="1618"/>
      <c r="S33" s="1617"/>
      <c r="T33" s="1617"/>
      <c r="U33" s="417"/>
      <c r="V33" s="417"/>
      <c r="W33" s="417"/>
      <c r="X33" s="417"/>
      <c r="Y33" s="417"/>
      <c r="Z33" s="417"/>
      <c r="AA33" s="417"/>
      <c r="AB33" s="417"/>
      <c r="AC33" s="417"/>
      <c r="AD33" s="417"/>
      <c r="AE33" s="417"/>
      <c r="AF33" s="417"/>
      <c r="AG33" s="417"/>
      <c r="AH33" s="417"/>
      <c r="AI33" s="417"/>
      <c r="AJ33" s="417"/>
      <c r="AK33" s="417"/>
      <c r="AL33" s="417"/>
      <c r="AM33" s="417"/>
    </row>
    <row r="34" spans="1:39" s="54" customFormat="1" ht="17.100000000000001" customHeight="1" x14ac:dyDescent="0.35">
      <c r="A34" s="417"/>
      <c r="B34" s="722" t="s">
        <v>102</v>
      </c>
      <c r="C34" s="430">
        <f>C31*C32*C33</f>
        <v>0.5</v>
      </c>
      <c r="D34" s="430">
        <f t="shared" ref="D34:E34" si="2">D31*D32*D33</f>
        <v>0.5</v>
      </c>
      <c r="E34" s="723">
        <f t="shared" si="2"/>
        <v>0.5</v>
      </c>
      <c r="F34" s="721" t="s">
        <v>199</v>
      </c>
      <c r="G34" s="417"/>
      <c r="H34" s="417"/>
      <c r="I34" s="417"/>
      <c r="J34" s="402"/>
      <c r="K34" s="1616" t="s">
        <v>204</v>
      </c>
      <c r="L34" s="1621"/>
      <c r="M34" s="1621"/>
      <c r="N34" s="1621"/>
      <c r="O34" s="1621"/>
      <c r="P34" s="1621"/>
      <c r="Q34" s="1473"/>
      <c r="R34" s="1618"/>
      <c r="S34" s="1617"/>
      <c r="T34" s="1617"/>
      <c r="U34" s="417"/>
      <c r="V34" s="417"/>
      <c r="W34" s="417"/>
      <c r="X34" s="417"/>
      <c r="Y34" s="417"/>
      <c r="Z34" s="417"/>
      <c r="AA34" s="417"/>
      <c r="AB34" s="417"/>
      <c r="AC34" s="417"/>
      <c r="AD34" s="417"/>
      <c r="AE34" s="417"/>
      <c r="AF34" s="417"/>
      <c r="AG34" s="417"/>
      <c r="AH34" s="417"/>
      <c r="AI34" s="417"/>
      <c r="AJ34" s="417"/>
      <c r="AK34" s="417"/>
      <c r="AL34" s="417"/>
      <c r="AM34" s="417"/>
    </row>
    <row r="35" spans="1:39" s="29" customFormat="1" ht="17.100000000000001" customHeight="1" x14ac:dyDescent="0.25">
      <c r="A35" s="419"/>
      <c r="B35" s="725" t="s">
        <v>34</v>
      </c>
      <c r="C35" s="495">
        <f>SUM(C20,C18,C25,C30)</f>
        <v>0</v>
      </c>
      <c r="D35" s="495">
        <f t="shared" ref="D35:E35" si="3">SUM(D20,D18,D25,D30)</f>
        <v>0</v>
      </c>
      <c r="E35" s="726">
        <f t="shared" si="3"/>
        <v>0</v>
      </c>
      <c r="F35" s="417" t="s">
        <v>198</v>
      </c>
      <c r="G35" s="417"/>
      <c r="H35" s="417"/>
      <c r="I35" s="417"/>
      <c r="J35" s="402"/>
      <c r="K35" s="2085" t="s">
        <v>207</v>
      </c>
      <c r="L35" s="2085"/>
      <c r="M35" s="2085"/>
      <c r="N35" s="2085"/>
      <c r="O35" s="2085"/>
      <c r="P35" s="2085"/>
      <c r="Q35" s="2085"/>
      <c r="R35" s="2085"/>
      <c r="S35" s="1617"/>
      <c r="T35" s="1617"/>
      <c r="U35" s="417"/>
      <c r="V35" s="417"/>
      <c r="W35" s="417"/>
      <c r="X35" s="417"/>
      <c r="Y35" s="417"/>
      <c r="Z35" s="417"/>
      <c r="AA35" s="417"/>
      <c r="AB35" s="417"/>
      <c r="AC35" s="417"/>
      <c r="AD35" s="417"/>
      <c r="AE35" s="417"/>
      <c r="AF35" s="417"/>
      <c r="AG35" s="417"/>
      <c r="AH35" s="417"/>
      <c r="AI35" s="417"/>
      <c r="AJ35" s="417"/>
      <c r="AK35" s="417"/>
      <c r="AL35" s="417"/>
      <c r="AM35" s="417"/>
    </row>
    <row r="36" spans="1:39" s="29" customFormat="1" ht="17.100000000000001" customHeight="1" x14ac:dyDescent="0.25">
      <c r="A36" s="727"/>
      <c r="B36" s="728" t="s">
        <v>825</v>
      </c>
      <c r="C36" s="729">
        <f>IF(C35&gt;0,(C18*C19+C20*C24+C25*C29+C30*C34)/C35,0)</f>
        <v>0</v>
      </c>
      <c r="D36" s="729">
        <f t="shared" ref="D36:E36" si="4">IF(D35&gt;0,(D18*D19+D20*D24+D25*D29+D30*D34)/D35,0)</f>
        <v>0</v>
      </c>
      <c r="E36" s="730">
        <f t="shared" si="4"/>
        <v>0</v>
      </c>
      <c r="F36" s="417"/>
      <c r="G36" s="417"/>
      <c r="H36" s="417"/>
      <c r="I36" s="417"/>
      <c r="J36" s="402"/>
      <c r="K36" s="2085"/>
      <c r="L36" s="2085"/>
      <c r="M36" s="2085"/>
      <c r="N36" s="2085"/>
      <c r="O36" s="2085"/>
      <c r="P36" s="2085"/>
      <c r="Q36" s="2085"/>
      <c r="R36" s="2085"/>
      <c r="S36" s="1617"/>
      <c r="T36" s="1617"/>
      <c r="U36" s="417"/>
      <c r="V36" s="417"/>
      <c r="W36" s="417"/>
      <c r="X36" s="417"/>
      <c r="Y36" s="417"/>
      <c r="Z36" s="417"/>
      <c r="AA36" s="417"/>
      <c r="AB36" s="417"/>
      <c r="AC36" s="417"/>
      <c r="AD36" s="417"/>
      <c r="AE36" s="417"/>
      <c r="AF36" s="417"/>
      <c r="AG36" s="417"/>
      <c r="AH36" s="417"/>
      <c r="AI36" s="417"/>
      <c r="AJ36" s="417"/>
      <c r="AK36" s="417"/>
      <c r="AL36" s="417"/>
      <c r="AM36" s="417"/>
    </row>
    <row r="37" spans="1:39" s="29" customFormat="1" ht="17.100000000000001" customHeight="1" x14ac:dyDescent="0.25">
      <c r="A37" s="417"/>
      <c r="B37" s="1612" t="s">
        <v>35</v>
      </c>
      <c r="C37" s="1235">
        <v>0.9</v>
      </c>
      <c r="D37" s="1235">
        <v>0.9</v>
      </c>
      <c r="E37" s="1236">
        <v>0.9</v>
      </c>
      <c r="F37" s="721" t="s">
        <v>394</v>
      </c>
      <c r="G37" s="417"/>
      <c r="H37" s="417"/>
      <c r="I37" s="417"/>
      <c r="J37" s="402"/>
      <c r="K37" s="2085"/>
      <c r="L37" s="2085"/>
      <c r="M37" s="2085"/>
      <c r="N37" s="2085"/>
      <c r="O37" s="2085"/>
      <c r="P37" s="2085"/>
      <c r="Q37" s="2085"/>
      <c r="R37" s="2085"/>
      <c r="S37" s="1617"/>
      <c r="T37" s="1617"/>
      <c r="U37" s="417"/>
      <c r="V37" s="417"/>
      <c r="W37" s="417"/>
      <c r="X37" s="417"/>
      <c r="Y37" s="417"/>
      <c r="Z37" s="417"/>
      <c r="AA37" s="417"/>
      <c r="AB37" s="417"/>
      <c r="AC37" s="417"/>
      <c r="AD37" s="417"/>
      <c r="AE37" s="417"/>
      <c r="AF37" s="417"/>
      <c r="AG37" s="417"/>
      <c r="AH37" s="417"/>
      <c r="AI37" s="417"/>
      <c r="AJ37" s="417"/>
      <c r="AK37" s="417"/>
      <c r="AL37" s="417"/>
      <c r="AM37" s="417"/>
    </row>
    <row r="38" spans="1:39" ht="15" customHeight="1" thickBot="1" x14ac:dyDescent="0.3">
      <c r="A38" s="731"/>
      <c r="J38" s="733"/>
      <c r="P38" s="734"/>
      <c r="Q38" s="735"/>
      <c r="R38" s="735"/>
      <c r="S38" s="736"/>
      <c r="T38" s="736"/>
    </row>
    <row r="39" spans="1:39" ht="43.5" customHeight="1" thickBot="1" x14ac:dyDescent="0.3">
      <c r="A39" s="731"/>
      <c r="B39" s="737"/>
      <c r="C39" s="738"/>
      <c r="D39" s="739"/>
      <c r="E39" s="2090" t="str">
        <f>'1. Building Information'!$B$55</f>
        <v>SITE 1: Project Name -- Project Address</v>
      </c>
      <c r="F39" s="2091"/>
      <c r="G39" s="2091"/>
      <c r="H39" s="2091"/>
      <c r="I39" s="2091"/>
      <c r="J39" s="2092"/>
      <c r="K39" s="1622" t="str">
        <f>'1. Building Information'!$B$107</f>
        <v xml:space="preserve">SITE 2:  -- </v>
      </c>
      <c r="L39" s="1623"/>
      <c r="M39" s="1623"/>
      <c r="N39" s="1623"/>
      <c r="O39" s="1623"/>
      <c r="P39" s="1624"/>
      <c r="Q39" s="1622" t="str">
        <f>'1. Building Information'!$B$155</f>
        <v xml:space="preserve">SITE 3:  -- </v>
      </c>
      <c r="R39" s="1623"/>
      <c r="S39" s="1623"/>
      <c r="T39" s="1623"/>
      <c r="U39" s="1623"/>
      <c r="V39" s="1625"/>
    </row>
    <row r="40" spans="1:39" ht="114" customHeight="1" thickBot="1" x14ac:dyDescent="0.3">
      <c r="A40" s="731"/>
      <c r="B40" s="1626" t="s">
        <v>22</v>
      </c>
      <c r="C40" s="1627" t="s">
        <v>96</v>
      </c>
      <c r="D40" s="1628" t="s">
        <v>97</v>
      </c>
      <c r="E40" s="1510" t="s">
        <v>86</v>
      </c>
      <c r="F40" s="2087" t="s">
        <v>21</v>
      </c>
      <c r="G40" s="2088"/>
      <c r="H40" s="2089"/>
      <c r="I40" s="1408" t="s">
        <v>98</v>
      </c>
      <c r="J40" s="1412" t="s">
        <v>653</v>
      </c>
      <c r="K40" s="1629" t="s">
        <v>86</v>
      </c>
      <c r="L40" s="2087" t="s">
        <v>21</v>
      </c>
      <c r="M40" s="2088"/>
      <c r="N40" s="2089"/>
      <c r="O40" s="1412" t="s">
        <v>98</v>
      </c>
      <c r="P40" s="1410" t="s">
        <v>653</v>
      </c>
      <c r="Q40" s="1629" t="s">
        <v>86</v>
      </c>
      <c r="R40" s="1630" t="s">
        <v>21</v>
      </c>
      <c r="S40" s="1630"/>
      <c r="T40" s="1630"/>
      <c r="U40" s="1408" t="s">
        <v>98</v>
      </c>
      <c r="V40" s="1631" t="s">
        <v>653</v>
      </c>
    </row>
    <row r="41" spans="1:39" ht="61.5" x14ac:dyDescent="0.35">
      <c r="A41" s="731"/>
      <c r="B41" s="1632"/>
      <c r="C41" s="1406" t="s">
        <v>23</v>
      </c>
      <c r="D41" s="1633" t="s">
        <v>921</v>
      </c>
      <c r="E41" s="1629" t="s">
        <v>922</v>
      </c>
      <c r="F41" s="1406" t="s">
        <v>104</v>
      </c>
      <c r="G41" s="1406" t="s">
        <v>24</v>
      </c>
      <c r="H41" s="1406" t="s">
        <v>25</v>
      </c>
      <c r="I41" s="1406"/>
      <c r="J41" s="1411" t="s">
        <v>24</v>
      </c>
      <c r="K41" s="1405" t="s">
        <v>103</v>
      </c>
      <c r="L41" s="1406" t="s">
        <v>104</v>
      </c>
      <c r="M41" s="1406" t="s">
        <v>24</v>
      </c>
      <c r="N41" s="1406" t="s">
        <v>25</v>
      </c>
      <c r="O41" s="1411"/>
      <c r="P41" s="1634" t="s">
        <v>24</v>
      </c>
      <c r="Q41" s="1405" t="s">
        <v>103</v>
      </c>
      <c r="R41" s="1406" t="s">
        <v>104</v>
      </c>
      <c r="S41" s="1406" t="s">
        <v>24</v>
      </c>
      <c r="T41" s="1406" t="s">
        <v>25</v>
      </c>
      <c r="U41" s="1406"/>
      <c r="V41" s="1635" t="s">
        <v>24</v>
      </c>
      <c r="W41" s="1400" t="s">
        <v>654</v>
      </c>
      <c r="X41" s="1636" t="s">
        <v>655</v>
      </c>
      <c r="Y41" s="740" t="s">
        <v>22</v>
      </c>
      <c r="Z41" s="741" t="s">
        <v>26</v>
      </c>
      <c r="AA41" s="742" t="s">
        <v>27</v>
      </c>
    </row>
    <row r="42" spans="1:39" ht="15" customHeight="1" x14ac:dyDescent="0.25">
      <c r="A42" s="731"/>
      <c r="B42" s="743" t="s">
        <v>28</v>
      </c>
      <c r="C42" s="821">
        <f>Rainwater!B26</f>
        <v>6.74</v>
      </c>
      <c r="D42" s="1370">
        <f>Rainwater!E26</f>
        <v>8.1299700000000037</v>
      </c>
      <c r="E42" s="744">
        <f>Rainwater!F62</f>
        <v>0</v>
      </c>
      <c r="F42" s="745">
        <f>Rainwater!G62/10/7.48</f>
        <v>0</v>
      </c>
      <c r="G42" s="389">
        <f>F42*7.48</f>
        <v>0</v>
      </c>
      <c r="H42" s="486">
        <f>G42/'5. Outdoor Non-Potable Supply'!D29</f>
        <v>0</v>
      </c>
      <c r="I42" s="746">
        <f>IF($G$54=0, 0,G42/$G$54)</f>
        <v>0</v>
      </c>
      <c r="J42" s="822"/>
      <c r="K42" s="744">
        <f>Rainwater!F94</f>
        <v>0</v>
      </c>
      <c r="L42" s="745">
        <f>Rainwater!G94/10/7.48</f>
        <v>0</v>
      </c>
      <c r="M42" s="389">
        <f>L42*7.48</f>
        <v>0</v>
      </c>
      <c r="N42" s="486">
        <f>M42/'5. Outdoor Non-Potable Supply'!D29</f>
        <v>0</v>
      </c>
      <c r="O42" s="747">
        <f>IF($M$54=0,0,M42/$M$54)</f>
        <v>0</v>
      </c>
      <c r="P42" s="824"/>
      <c r="Q42" s="744">
        <f>Rainwater!F127</f>
        <v>0</v>
      </c>
      <c r="R42" s="745">
        <f>Rainwater!G127/10/7.48</f>
        <v>0</v>
      </c>
      <c r="S42" s="389">
        <f>R42*7.48</f>
        <v>0</v>
      </c>
      <c r="T42" s="486">
        <f>S42/'5. Outdoor Non-Potable Supply'!D29</f>
        <v>0</v>
      </c>
      <c r="U42" s="1374">
        <f>IF($S$54=0,0,S42/$S$54)</f>
        <v>0</v>
      </c>
      <c r="V42" s="1373"/>
      <c r="W42" s="511">
        <f>SUM(S42,M42,G42)</f>
        <v>0</v>
      </c>
      <c r="X42" s="390">
        <f>SUM(J42,P42,V42)</f>
        <v>0</v>
      </c>
      <c r="Y42" s="748" t="s">
        <v>28</v>
      </c>
      <c r="Z42" s="749">
        <f t="shared" ref="Z42:Z53" si="5">IF(E42-C42&gt;0, (E42-C42)/$C$37,0)</f>
        <v>0</v>
      </c>
      <c r="AA42" s="750">
        <v>31</v>
      </c>
    </row>
    <row r="43" spans="1:39" ht="15" customHeight="1" x14ac:dyDescent="0.25">
      <c r="A43" s="731"/>
      <c r="B43" s="743" t="s">
        <v>29</v>
      </c>
      <c r="C43" s="821">
        <f>Rainwater!B27</f>
        <v>3.52</v>
      </c>
      <c r="D43" s="1370">
        <f>Rainwater!E27</f>
        <v>5.0200469999999999</v>
      </c>
      <c r="E43" s="744">
        <f>Rainwater!F63</f>
        <v>0</v>
      </c>
      <c r="F43" s="745">
        <f>Rainwater!G63/10/7.48</f>
        <v>0</v>
      </c>
      <c r="G43" s="389">
        <f t="shared" ref="G43:G53" si="6">F43*7.48</f>
        <v>0</v>
      </c>
      <c r="H43" s="486">
        <f>G43/'5. Outdoor Non-Potable Supply'!D30</f>
        <v>0</v>
      </c>
      <c r="I43" s="746">
        <f t="shared" ref="I43:I53" si="7">IF($G$54=0, 0,G43/$G$54)</f>
        <v>0</v>
      </c>
      <c r="J43" s="822"/>
      <c r="K43" s="744">
        <f>Rainwater!F95</f>
        <v>0</v>
      </c>
      <c r="L43" s="745">
        <f>Rainwater!G95/10/7.48</f>
        <v>0</v>
      </c>
      <c r="M43" s="389">
        <f t="shared" ref="M43:M53" si="8">L43*7.48</f>
        <v>0</v>
      </c>
      <c r="N43" s="486">
        <f>M43/'5. Outdoor Non-Potable Supply'!D30</f>
        <v>0</v>
      </c>
      <c r="O43" s="747">
        <f t="shared" ref="O43:O53" si="9">IF($M$54=0,0,M43/$M$54)</f>
        <v>0</v>
      </c>
      <c r="P43" s="824"/>
      <c r="Q43" s="744">
        <f>Rainwater!F128</f>
        <v>0</v>
      </c>
      <c r="R43" s="745">
        <f>Rainwater!G128/10/7.48</f>
        <v>0</v>
      </c>
      <c r="S43" s="389">
        <f t="shared" ref="S43:S53" si="10">R43*7.48</f>
        <v>0</v>
      </c>
      <c r="T43" s="486">
        <f>S43/'5. Outdoor Non-Potable Supply'!D30</f>
        <v>0</v>
      </c>
      <c r="U43" s="1374">
        <f t="shared" ref="U43:U54" si="11">IF($S$54=0,0,S43/$S$54)</f>
        <v>0</v>
      </c>
      <c r="V43" s="1373"/>
      <c r="W43" s="511">
        <f t="shared" ref="W43:W53" si="12">SUM(G43,M43,S43)</f>
        <v>0</v>
      </c>
      <c r="X43" s="390">
        <f t="shared" ref="X43:X54" si="13">SUM(J43,P43,V43)</f>
        <v>0</v>
      </c>
      <c r="Y43" s="748" t="s">
        <v>29</v>
      </c>
      <c r="Z43" s="749">
        <f t="shared" si="5"/>
        <v>0</v>
      </c>
      <c r="AA43" s="750">
        <v>28</v>
      </c>
    </row>
    <row r="44" spans="1:39" ht="15" customHeight="1" x14ac:dyDescent="0.25">
      <c r="A44" s="731"/>
      <c r="B44" s="743" t="s">
        <v>30</v>
      </c>
      <c r="C44" s="821">
        <f>Rainwater!B28</f>
        <v>3.3400000000000003</v>
      </c>
      <c r="D44" s="1370">
        <f>Rainwater!E28</f>
        <v>1.8500400000000008</v>
      </c>
      <c r="E44" s="744">
        <f>Rainwater!F64</f>
        <v>0</v>
      </c>
      <c r="F44" s="745">
        <f>Rainwater!G64/10/7.48</f>
        <v>0</v>
      </c>
      <c r="G44" s="389">
        <f t="shared" si="6"/>
        <v>0</v>
      </c>
      <c r="H44" s="486">
        <f>G44/'5. Outdoor Non-Potable Supply'!D31</f>
        <v>0</v>
      </c>
      <c r="I44" s="746">
        <f t="shared" si="7"/>
        <v>0</v>
      </c>
      <c r="J44" s="822"/>
      <c r="K44" s="744">
        <f>Rainwater!F96</f>
        <v>0</v>
      </c>
      <c r="L44" s="745">
        <f>Rainwater!G96/10/7.48</f>
        <v>0</v>
      </c>
      <c r="M44" s="389">
        <f t="shared" si="8"/>
        <v>0</v>
      </c>
      <c r="N44" s="486">
        <f>M44/'5. Outdoor Non-Potable Supply'!D31</f>
        <v>0</v>
      </c>
      <c r="O44" s="747">
        <f t="shared" si="9"/>
        <v>0</v>
      </c>
      <c r="P44" s="824"/>
      <c r="Q44" s="744">
        <f>Rainwater!F129</f>
        <v>0</v>
      </c>
      <c r="R44" s="745">
        <f>Rainwater!G129/10/7.48</f>
        <v>0</v>
      </c>
      <c r="S44" s="389">
        <f t="shared" si="10"/>
        <v>0</v>
      </c>
      <c r="T44" s="486">
        <f>S44/'5. Outdoor Non-Potable Supply'!D31</f>
        <v>0</v>
      </c>
      <c r="U44" s="1374">
        <f t="shared" si="11"/>
        <v>0</v>
      </c>
      <c r="V44" s="1373"/>
      <c r="W44" s="511">
        <f t="shared" si="12"/>
        <v>0</v>
      </c>
      <c r="X44" s="390">
        <f t="shared" si="13"/>
        <v>0</v>
      </c>
      <c r="Y44" s="748" t="s">
        <v>30</v>
      </c>
      <c r="Z44" s="749">
        <f t="shared" si="5"/>
        <v>0</v>
      </c>
      <c r="AA44" s="750">
        <v>31</v>
      </c>
    </row>
    <row r="45" spans="1:39" ht="15" customHeight="1" x14ac:dyDescent="0.25">
      <c r="A45" s="731"/>
      <c r="B45" s="743" t="s">
        <v>31</v>
      </c>
      <c r="C45" s="821">
        <f>Rainwater!B29</f>
        <v>5.969999999999998</v>
      </c>
      <c r="D45" s="1370">
        <f>Rainwater!E29</f>
        <v>1.0899600000000005</v>
      </c>
      <c r="E45" s="744">
        <f>Rainwater!F65</f>
        <v>0</v>
      </c>
      <c r="F45" s="745">
        <f>Rainwater!G65/10/7.48</f>
        <v>0</v>
      </c>
      <c r="G45" s="389">
        <f t="shared" si="6"/>
        <v>0</v>
      </c>
      <c r="H45" s="486">
        <f>G45/'5. Outdoor Non-Potable Supply'!D32</f>
        <v>0</v>
      </c>
      <c r="I45" s="746">
        <f t="shared" si="7"/>
        <v>0</v>
      </c>
      <c r="J45" s="822"/>
      <c r="K45" s="744">
        <f>Rainwater!F97</f>
        <v>0</v>
      </c>
      <c r="L45" s="745">
        <f>Rainwater!G97/10/7.48</f>
        <v>0</v>
      </c>
      <c r="M45" s="389">
        <f t="shared" si="8"/>
        <v>0</v>
      </c>
      <c r="N45" s="486">
        <f>M45/'5. Outdoor Non-Potable Supply'!D32</f>
        <v>0</v>
      </c>
      <c r="O45" s="747">
        <f t="shared" si="9"/>
        <v>0</v>
      </c>
      <c r="P45" s="824"/>
      <c r="Q45" s="744">
        <f>Rainwater!F130</f>
        <v>0</v>
      </c>
      <c r="R45" s="745">
        <f>Rainwater!G130/10/7.48</f>
        <v>0</v>
      </c>
      <c r="S45" s="389">
        <f t="shared" si="10"/>
        <v>0</v>
      </c>
      <c r="T45" s="486">
        <f>S45/'5. Outdoor Non-Potable Supply'!D32</f>
        <v>0</v>
      </c>
      <c r="U45" s="1374">
        <f t="shared" si="11"/>
        <v>0</v>
      </c>
      <c r="V45" s="1373"/>
      <c r="W45" s="511">
        <f t="shared" si="12"/>
        <v>0</v>
      </c>
      <c r="X45" s="390">
        <f t="shared" si="13"/>
        <v>0</v>
      </c>
      <c r="Y45" s="748" t="s">
        <v>31</v>
      </c>
      <c r="Z45" s="749">
        <f t="shared" si="5"/>
        <v>0</v>
      </c>
      <c r="AA45" s="750">
        <v>30</v>
      </c>
    </row>
    <row r="46" spans="1:39" ht="15" customHeight="1" x14ac:dyDescent="0.25">
      <c r="A46" s="751"/>
      <c r="B46" s="743" t="s">
        <v>32</v>
      </c>
      <c r="C46" s="821">
        <f>Rainwater!B30</f>
        <v>2.33</v>
      </c>
      <c r="D46" s="1370">
        <f>Rainwater!E30</f>
        <v>1.510041</v>
      </c>
      <c r="E46" s="744">
        <f>Rainwater!F66</f>
        <v>0</v>
      </c>
      <c r="F46" s="745">
        <f>Rainwater!G66/10/7.48</f>
        <v>0</v>
      </c>
      <c r="G46" s="389">
        <f t="shared" si="6"/>
        <v>0</v>
      </c>
      <c r="H46" s="486">
        <f>G46/'5. Outdoor Non-Potable Supply'!D33</f>
        <v>0</v>
      </c>
      <c r="I46" s="746">
        <f t="shared" si="7"/>
        <v>0</v>
      </c>
      <c r="J46" s="822"/>
      <c r="K46" s="744">
        <f>Rainwater!F98</f>
        <v>0</v>
      </c>
      <c r="L46" s="745">
        <f>Rainwater!G98/10/7.48</f>
        <v>0</v>
      </c>
      <c r="M46" s="389">
        <f t="shared" si="8"/>
        <v>0</v>
      </c>
      <c r="N46" s="486">
        <f>M46/'5. Outdoor Non-Potable Supply'!D33</f>
        <v>0</v>
      </c>
      <c r="O46" s="747">
        <f t="shared" si="9"/>
        <v>0</v>
      </c>
      <c r="P46" s="824"/>
      <c r="Q46" s="744">
        <f>Rainwater!F131</f>
        <v>0</v>
      </c>
      <c r="R46" s="745">
        <f>Rainwater!G131/10/7.48</f>
        <v>0</v>
      </c>
      <c r="S46" s="389">
        <f t="shared" si="10"/>
        <v>0</v>
      </c>
      <c r="T46" s="486">
        <f>S46/'5. Outdoor Non-Potable Supply'!D33</f>
        <v>0</v>
      </c>
      <c r="U46" s="1374">
        <f t="shared" si="11"/>
        <v>0</v>
      </c>
      <c r="V46" s="1373"/>
      <c r="W46" s="511">
        <f t="shared" si="12"/>
        <v>0</v>
      </c>
      <c r="X46" s="390">
        <f t="shared" si="13"/>
        <v>0</v>
      </c>
      <c r="Y46" s="748" t="s">
        <v>32</v>
      </c>
      <c r="Z46" s="749">
        <f t="shared" si="5"/>
        <v>0</v>
      </c>
      <c r="AA46" s="750">
        <v>31</v>
      </c>
    </row>
    <row r="47" spans="1:39" ht="15" customHeight="1" x14ac:dyDescent="0.25">
      <c r="A47" s="751"/>
      <c r="B47" s="743" t="s">
        <v>33</v>
      </c>
      <c r="C47" s="821">
        <f>Rainwater!B31</f>
        <v>4.7000000000000011</v>
      </c>
      <c r="D47" s="1370">
        <f>Rainwater!E31</f>
        <v>1.6799700000000004</v>
      </c>
      <c r="E47" s="744">
        <f>Rainwater!F67</f>
        <v>0</v>
      </c>
      <c r="F47" s="745">
        <f>Rainwater!G67/10/7.48</f>
        <v>0</v>
      </c>
      <c r="G47" s="389">
        <f t="shared" si="6"/>
        <v>0</v>
      </c>
      <c r="H47" s="486">
        <f>G47/'5. Outdoor Non-Potable Supply'!D34</f>
        <v>0</v>
      </c>
      <c r="I47" s="746">
        <f t="shared" si="7"/>
        <v>0</v>
      </c>
      <c r="J47" s="822"/>
      <c r="K47" s="744">
        <f>Rainwater!F99</f>
        <v>0</v>
      </c>
      <c r="L47" s="745">
        <f>Rainwater!G99/10/7.48</f>
        <v>0</v>
      </c>
      <c r="M47" s="389">
        <f t="shared" si="8"/>
        <v>0</v>
      </c>
      <c r="N47" s="486">
        <f>M47/'5. Outdoor Non-Potable Supply'!D34</f>
        <v>0</v>
      </c>
      <c r="O47" s="747">
        <f t="shared" si="9"/>
        <v>0</v>
      </c>
      <c r="P47" s="824"/>
      <c r="Q47" s="744">
        <f>Rainwater!F132</f>
        <v>0</v>
      </c>
      <c r="R47" s="745">
        <f>Rainwater!G132/10/7.48</f>
        <v>0</v>
      </c>
      <c r="S47" s="389">
        <f t="shared" si="10"/>
        <v>0</v>
      </c>
      <c r="T47" s="486">
        <f>S47/'5. Outdoor Non-Potable Supply'!D34</f>
        <v>0</v>
      </c>
      <c r="U47" s="1374">
        <f t="shared" si="11"/>
        <v>0</v>
      </c>
      <c r="V47" s="1373"/>
      <c r="W47" s="511">
        <f t="shared" si="12"/>
        <v>0</v>
      </c>
      <c r="X47" s="390">
        <f t="shared" si="13"/>
        <v>0</v>
      </c>
      <c r="Y47" s="748" t="s">
        <v>33</v>
      </c>
      <c r="Z47" s="749">
        <f t="shared" si="5"/>
        <v>0</v>
      </c>
      <c r="AA47" s="750">
        <v>30</v>
      </c>
    </row>
    <row r="48" spans="1:39" ht="15" customHeight="1" x14ac:dyDescent="0.25">
      <c r="A48" s="752"/>
      <c r="B48" s="743" t="s">
        <v>8</v>
      </c>
      <c r="C48" s="821">
        <f>Rainwater!B32</f>
        <v>3.5999999999999996</v>
      </c>
      <c r="D48" s="1370">
        <f>Rainwater!E32</f>
        <v>3.9499889999999991</v>
      </c>
      <c r="E48" s="744">
        <f>Rainwater!F68</f>
        <v>0</v>
      </c>
      <c r="F48" s="745">
        <f>Rainwater!G68/10/7.48</f>
        <v>0</v>
      </c>
      <c r="G48" s="389">
        <f t="shared" si="6"/>
        <v>0</v>
      </c>
      <c r="H48" s="486">
        <f>G48/'5. Outdoor Non-Potable Supply'!D35</f>
        <v>0</v>
      </c>
      <c r="I48" s="746">
        <f t="shared" si="7"/>
        <v>0</v>
      </c>
      <c r="J48" s="822"/>
      <c r="K48" s="744">
        <f>Rainwater!F100</f>
        <v>0</v>
      </c>
      <c r="L48" s="745">
        <f>Rainwater!G100/10/7.48</f>
        <v>0</v>
      </c>
      <c r="M48" s="389">
        <f t="shared" si="8"/>
        <v>0</v>
      </c>
      <c r="N48" s="486">
        <f>M48/'5. Outdoor Non-Potable Supply'!D35</f>
        <v>0</v>
      </c>
      <c r="O48" s="747">
        <f t="shared" si="9"/>
        <v>0</v>
      </c>
      <c r="P48" s="824"/>
      <c r="Q48" s="744">
        <f>Rainwater!F133</f>
        <v>0</v>
      </c>
      <c r="R48" s="745">
        <f>Rainwater!G133/10/7.48</f>
        <v>0</v>
      </c>
      <c r="S48" s="389">
        <f t="shared" si="10"/>
        <v>0</v>
      </c>
      <c r="T48" s="486">
        <f>S48/'5. Outdoor Non-Potable Supply'!D35</f>
        <v>0</v>
      </c>
      <c r="U48" s="1374">
        <f t="shared" si="11"/>
        <v>0</v>
      </c>
      <c r="V48" s="1373"/>
      <c r="W48" s="511">
        <f t="shared" si="12"/>
        <v>0</v>
      </c>
      <c r="X48" s="390">
        <f t="shared" si="13"/>
        <v>0</v>
      </c>
      <c r="Y48" s="748" t="s">
        <v>8</v>
      </c>
      <c r="Z48" s="749">
        <f t="shared" si="5"/>
        <v>0</v>
      </c>
      <c r="AA48" s="750">
        <v>31</v>
      </c>
    </row>
    <row r="49" spans="1:39" ht="15" customHeight="1" x14ac:dyDescent="0.25">
      <c r="A49" s="731"/>
      <c r="B49" s="743" t="s">
        <v>9</v>
      </c>
      <c r="C49" s="821">
        <f>Rainwater!B33</f>
        <v>2.7500000000000004</v>
      </c>
      <c r="D49" s="1370">
        <f>Rainwater!E33</f>
        <v>7.1000100000000028</v>
      </c>
      <c r="E49" s="744">
        <f>Rainwater!F69</f>
        <v>0</v>
      </c>
      <c r="F49" s="745">
        <f>Rainwater!G69/10/7.48</f>
        <v>0</v>
      </c>
      <c r="G49" s="389">
        <f t="shared" si="6"/>
        <v>0</v>
      </c>
      <c r="H49" s="486">
        <f>G49/'5. Outdoor Non-Potable Supply'!D36</f>
        <v>0</v>
      </c>
      <c r="I49" s="746">
        <f t="shared" si="7"/>
        <v>0</v>
      </c>
      <c r="J49" s="822"/>
      <c r="K49" s="744">
        <f>Rainwater!F101</f>
        <v>0</v>
      </c>
      <c r="L49" s="745">
        <f>Rainwater!G101/10/7.48</f>
        <v>0</v>
      </c>
      <c r="M49" s="389">
        <f t="shared" si="8"/>
        <v>0</v>
      </c>
      <c r="N49" s="486">
        <f>M49/'5. Outdoor Non-Potable Supply'!D36</f>
        <v>0</v>
      </c>
      <c r="O49" s="747">
        <f t="shared" si="9"/>
        <v>0</v>
      </c>
      <c r="P49" s="824"/>
      <c r="Q49" s="744">
        <f>Rainwater!F134</f>
        <v>0</v>
      </c>
      <c r="R49" s="745">
        <f>Rainwater!G134/10/7.48</f>
        <v>0</v>
      </c>
      <c r="S49" s="389">
        <f t="shared" si="10"/>
        <v>0</v>
      </c>
      <c r="T49" s="486">
        <f>S49/'5. Outdoor Non-Potable Supply'!D36</f>
        <v>0</v>
      </c>
      <c r="U49" s="1374">
        <f t="shared" si="11"/>
        <v>0</v>
      </c>
      <c r="V49" s="1373"/>
      <c r="W49" s="511">
        <f t="shared" si="12"/>
        <v>0</v>
      </c>
      <c r="X49" s="390">
        <f t="shared" si="13"/>
        <v>0</v>
      </c>
      <c r="Y49" s="748" t="s">
        <v>9</v>
      </c>
      <c r="Z49" s="749">
        <f t="shared" si="5"/>
        <v>0</v>
      </c>
      <c r="AA49" s="750">
        <v>31</v>
      </c>
    </row>
    <row r="50" spans="1:39" ht="15" customHeight="1" x14ac:dyDescent="0.25">
      <c r="B50" s="743" t="s">
        <v>0</v>
      </c>
      <c r="C50" s="821">
        <f>Rainwater!B34</f>
        <v>3.25</v>
      </c>
      <c r="D50" s="1370">
        <f>Rainwater!E34</f>
        <v>10.139976000000001</v>
      </c>
      <c r="E50" s="744">
        <f>Rainwater!F58</f>
        <v>0</v>
      </c>
      <c r="F50" s="745">
        <f>Rainwater!G58/10/7.48</f>
        <v>0</v>
      </c>
      <c r="G50" s="389">
        <f t="shared" si="6"/>
        <v>0</v>
      </c>
      <c r="H50" s="486">
        <f>G50/'5. Outdoor Non-Potable Supply'!D37</f>
        <v>0</v>
      </c>
      <c r="I50" s="746">
        <f t="shared" si="7"/>
        <v>0</v>
      </c>
      <c r="J50" s="822"/>
      <c r="K50" s="744">
        <f>Rainwater!F90</f>
        <v>0</v>
      </c>
      <c r="L50" s="745">
        <f>Rainwater!G90/10/7.48</f>
        <v>0</v>
      </c>
      <c r="M50" s="389">
        <f t="shared" si="8"/>
        <v>0</v>
      </c>
      <c r="N50" s="486">
        <f>M50/'5. Outdoor Non-Potable Supply'!D37</f>
        <v>0</v>
      </c>
      <c r="O50" s="747">
        <f t="shared" si="9"/>
        <v>0</v>
      </c>
      <c r="P50" s="824"/>
      <c r="Q50" s="744">
        <f>Rainwater!F123</f>
        <v>0</v>
      </c>
      <c r="R50" s="745">
        <f>Rainwater!G123/10/7.48</f>
        <v>0</v>
      </c>
      <c r="S50" s="389">
        <f t="shared" si="10"/>
        <v>0</v>
      </c>
      <c r="T50" s="486">
        <f>S50/'5. Outdoor Non-Potable Supply'!D37</f>
        <v>0</v>
      </c>
      <c r="U50" s="1374">
        <f t="shared" si="11"/>
        <v>0</v>
      </c>
      <c r="V50" s="1373"/>
      <c r="W50" s="511">
        <f t="shared" si="12"/>
        <v>0</v>
      </c>
      <c r="X50" s="390">
        <f t="shared" si="13"/>
        <v>0</v>
      </c>
      <c r="Y50" s="748" t="s">
        <v>0</v>
      </c>
      <c r="Z50" s="749">
        <f t="shared" si="5"/>
        <v>0</v>
      </c>
      <c r="AA50" s="750">
        <v>30</v>
      </c>
    </row>
    <row r="51" spans="1:39" ht="15" customHeight="1" x14ac:dyDescent="0.25">
      <c r="B51" s="743" t="s">
        <v>2</v>
      </c>
      <c r="C51" s="821">
        <f>Rainwater!B35</f>
        <v>3.55</v>
      </c>
      <c r="D51" s="1370">
        <f>Rainwater!E35</f>
        <v>13.10004</v>
      </c>
      <c r="E51" s="744">
        <f>Rainwater!F59</f>
        <v>0</v>
      </c>
      <c r="F51" s="745">
        <f>Rainwater!G59/10/7.48</f>
        <v>0</v>
      </c>
      <c r="G51" s="389">
        <f t="shared" si="6"/>
        <v>0</v>
      </c>
      <c r="H51" s="486">
        <f>G51/'5. Outdoor Non-Potable Supply'!D38</f>
        <v>0</v>
      </c>
      <c r="I51" s="746">
        <f t="shared" si="7"/>
        <v>0</v>
      </c>
      <c r="J51" s="822"/>
      <c r="K51" s="744">
        <f>Rainwater!F91</f>
        <v>0</v>
      </c>
      <c r="L51" s="745">
        <f>Rainwater!G91/10/7.48</f>
        <v>0</v>
      </c>
      <c r="M51" s="389">
        <f t="shared" si="8"/>
        <v>0</v>
      </c>
      <c r="N51" s="486">
        <f>M51/'5. Outdoor Non-Potable Supply'!D38</f>
        <v>0</v>
      </c>
      <c r="O51" s="747">
        <f t="shared" si="9"/>
        <v>0</v>
      </c>
      <c r="P51" s="824"/>
      <c r="Q51" s="744">
        <f>Rainwater!F124</f>
        <v>0</v>
      </c>
      <c r="R51" s="745">
        <f>Rainwater!G124/10/7.48</f>
        <v>0</v>
      </c>
      <c r="S51" s="389">
        <f t="shared" si="10"/>
        <v>0</v>
      </c>
      <c r="T51" s="486">
        <f>S51/'5. Outdoor Non-Potable Supply'!D38</f>
        <v>0</v>
      </c>
      <c r="U51" s="1374">
        <f t="shared" si="11"/>
        <v>0</v>
      </c>
      <c r="V51" s="1373"/>
      <c r="W51" s="511">
        <f t="shared" si="12"/>
        <v>0</v>
      </c>
      <c r="X51" s="390">
        <f t="shared" si="13"/>
        <v>0</v>
      </c>
      <c r="Y51" s="748" t="s">
        <v>2</v>
      </c>
      <c r="Z51" s="749">
        <f t="shared" si="5"/>
        <v>0</v>
      </c>
      <c r="AA51" s="750">
        <v>31</v>
      </c>
    </row>
    <row r="52" spans="1:39" ht="15" customHeight="1" x14ac:dyDescent="0.25">
      <c r="B52" s="743" t="s">
        <v>3</v>
      </c>
      <c r="C52" s="821">
        <f>Rainwater!B36</f>
        <v>3.3000000000000003</v>
      </c>
      <c r="D52" s="1370">
        <f>Rainwater!E36</f>
        <v>14.340042000000004</v>
      </c>
      <c r="E52" s="744">
        <f>Rainwater!F60</f>
        <v>0</v>
      </c>
      <c r="F52" s="745">
        <f>Rainwater!G60/10/7.48</f>
        <v>0</v>
      </c>
      <c r="G52" s="389">
        <f t="shared" si="6"/>
        <v>0</v>
      </c>
      <c r="H52" s="486">
        <f>G52/'5. Outdoor Non-Potable Supply'!D39</f>
        <v>0</v>
      </c>
      <c r="I52" s="746">
        <f t="shared" si="7"/>
        <v>0</v>
      </c>
      <c r="J52" s="822"/>
      <c r="K52" s="744">
        <f>Rainwater!F92</f>
        <v>0</v>
      </c>
      <c r="L52" s="745">
        <f>Rainwater!G92/10/7.48</f>
        <v>0</v>
      </c>
      <c r="M52" s="389">
        <f t="shared" si="8"/>
        <v>0</v>
      </c>
      <c r="N52" s="486">
        <f>M52/'5. Outdoor Non-Potable Supply'!D39</f>
        <v>0</v>
      </c>
      <c r="O52" s="747">
        <f t="shared" si="9"/>
        <v>0</v>
      </c>
      <c r="P52" s="824"/>
      <c r="Q52" s="744">
        <f>Rainwater!F125</f>
        <v>0</v>
      </c>
      <c r="R52" s="745">
        <f>Rainwater!G125/10/7.48</f>
        <v>0</v>
      </c>
      <c r="S52" s="389">
        <f t="shared" si="10"/>
        <v>0</v>
      </c>
      <c r="T52" s="486">
        <f>S52/'5. Outdoor Non-Potable Supply'!D39</f>
        <v>0</v>
      </c>
      <c r="U52" s="1374">
        <f t="shared" si="11"/>
        <v>0</v>
      </c>
      <c r="V52" s="1373"/>
      <c r="W52" s="511">
        <f t="shared" si="12"/>
        <v>0</v>
      </c>
      <c r="X52" s="390">
        <f t="shared" si="13"/>
        <v>0</v>
      </c>
      <c r="Y52" s="748" t="s">
        <v>3</v>
      </c>
      <c r="Z52" s="749">
        <f t="shared" si="5"/>
        <v>0</v>
      </c>
      <c r="AA52" s="750">
        <v>30</v>
      </c>
    </row>
    <row r="53" spans="1:39" ht="15" customHeight="1" thickBot="1" x14ac:dyDescent="0.3">
      <c r="B53" s="753" t="s">
        <v>4</v>
      </c>
      <c r="C53" s="1369">
        <f>Rainwater!B37</f>
        <v>3.21</v>
      </c>
      <c r="D53" s="1371">
        <f>Rainwater!E37</f>
        <v>11.999976000000002</v>
      </c>
      <c r="E53" s="754">
        <f>Rainwater!F61</f>
        <v>0</v>
      </c>
      <c r="F53" s="1372">
        <f>Rainwater!G61/10/7.48</f>
        <v>0</v>
      </c>
      <c r="G53" s="391">
        <f t="shared" si="6"/>
        <v>0</v>
      </c>
      <c r="H53" s="489">
        <f>G53/'5. Outdoor Non-Potable Supply'!D40</f>
        <v>0</v>
      </c>
      <c r="I53" s="755">
        <f t="shared" si="7"/>
        <v>0</v>
      </c>
      <c r="J53" s="823"/>
      <c r="K53" s="754">
        <f>Rainwater!F93</f>
        <v>0</v>
      </c>
      <c r="L53" s="745">
        <f>Rainwater!G93/10/7.48</f>
        <v>0</v>
      </c>
      <c r="M53" s="391">
        <f t="shared" si="8"/>
        <v>0</v>
      </c>
      <c r="N53" s="489">
        <f>M53/'5. Outdoor Non-Potable Supply'!D40</f>
        <v>0</v>
      </c>
      <c r="O53" s="756">
        <f t="shared" si="9"/>
        <v>0</v>
      </c>
      <c r="P53" s="825"/>
      <c r="Q53" s="754">
        <f>Rainwater!F126</f>
        <v>0</v>
      </c>
      <c r="R53" s="1372">
        <f>Rainwater!G126/10/7.48</f>
        <v>0</v>
      </c>
      <c r="S53" s="391">
        <f t="shared" si="10"/>
        <v>0</v>
      </c>
      <c r="T53" s="489">
        <f>S53/'5. Outdoor Non-Potable Supply'!D40</f>
        <v>0</v>
      </c>
      <c r="U53" s="757">
        <f t="shared" si="11"/>
        <v>0</v>
      </c>
      <c r="V53" s="1375"/>
      <c r="W53" s="758">
        <f t="shared" si="12"/>
        <v>0</v>
      </c>
      <c r="X53" s="759">
        <f t="shared" si="13"/>
        <v>0</v>
      </c>
      <c r="Y53" s="748" t="s">
        <v>4</v>
      </c>
      <c r="Z53" s="749">
        <f t="shared" si="5"/>
        <v>0</v>
      </c>
      <c r="AA53" s="750">
        <v>31</v>
      </c>
    </row>
    <row r="54" spans="1:39" ht="15" customHeight="1" thickTop="1" thickBot="1" x14ac:dyDescent="0.3">
      <c r="B54" s="760" t="s">
        <v>20</v>
      </c>
      <c r="C54" s="761">
        <f>SUM(C42:C53)</f>
        <v>46.26</v>
      </c>
      <c r="D54" s="1295" t="e">
        <f>Rainwater!#REF!</f>
        <v>#REF!</v>
      </c>
      <c r="E54" s="762">
        <f t="shared" ref="E54" si="14">SUM(E42:E53)</f>
        <v>0</v>
      </c>
      <c r="F54" s="1268">
        <f>SUM(F42:F53)</f>
        <v>0</v>
      </c>
      <c r="G54" s="1359">
        <f t="shared" ref="G54:H54" si="15">SUM(G42:G53)</f>
        <v>0</v>
      </c>
      <c r="H54" s="1359">
        <f t="shared" si="15"/>
        <v>0</v>
      </c>
      <c r="I54" s="763">
        <f>IF($G$54=0, 0,G54/$G$54)</f>
        <v>0</v>
      </c>
      <c r="J54" s="1267">
        <f>SUM(J42:J53)</f>
        <v>0</v>
      </c>
      <c r="K54" s="764">
        <f>SUM(K42:K53)</f>
        <v>0</v>
      </c>
      <c r="L54" s="764">
        <f t="shared" ref="L54:O54" si="16">SUM(L42:L53)</f>
        <v>0</v>
      </c>
      <c r="M54" s="764">
        <f t="shared" si="16"/>
        <v>0</v>
      </c>
      <c r="N54" s="764">
        <f t="shared" si="16"/>
        <v>0</v>
      </c>
      <c r="O54" s="764">
        <f t="shared" si="16"/>
        <v>0</v>
      </c>
      <c r="P54" s="1267">
        <f>SUM(P42:P52)</f>
        <v>0</v>
      </c>
      <c r="Q54" s="1376">
        <f>SUM(Q42:Q53)</f>
        <v>0</v>
      </c>
      <c r="R54" s="1377">
        <f t="shared" ref="R54:T54" si="17">SUM(R42:R53)</f>
        <v>0</v>
      </c>
      <c r="S54" s="1377">
        <f t="shared" si="17"/>
        <v>0</v>
      </c>
      <c r="T54" s="1377">
        <f t="shared" si="17"/>
        <v>0</v>
      </c>
      <c r="U54" s="763">
        <f t="shared" si="11"/>
        <v>0</v>
      </c>
      <c r="V54" s="1358">
        <f>SUM(V42:V53)</f>
        <v>0</v>
      </c>
      <c r="W54" s="765">
        <f>SUM(W42:W53)</f>
        <v>0</v>
      </c>
      <c r="X54" s="1267">
        <f t="shared" si="13"/>
        <v>0</v>
      </c>
      <c r="Y54" s="766"/>
      <c r="Z54" s="767">
        <f>SUM(Z42:Z53)</f>
        <v>0</v>
      </c>
      <c r="AA54" s="768">
        <f>SUM(AA42:AA53)</f>
        <v>365</v>
      </c>
    </row>
    <row r="55" spans="1:39" ht="15" customHeight="1" x14ac:dyDescent="0.25">
      <c r="B55" s="577" t="s">
        <v>784</v>
      </c>
      <c r="I55" s="769"/>
      <c r="K55" s="770"/>
      <c r="S55" s="772"/>
    </row>
    <row r="56" spans="1:39" s="64" customFormat="1" ht="15" customHeight="1" x14ac:dyDescent="0.25">
      <c r="A56" s="732"/>
      <c r="B56" s="577" t="s">
        <v>729</v>
      </c>
      <c r="C56" s="732"/>
      <c r="D56" s="732"/>
      <c r="E56" s="732"/>
      <c r="F56" s="732"/>
      <c r="G56" s="732"/>
      <c r="H56" s="732"/>
      <c r="I56" s="732"/>
      <c r="J56" s="732"/>
      <c r="K56" s="732"/>
      <c r="L56" s="708"/>
      <c r="M56" s="417"/>
      <c r="N56" s="417"/>
      <c r="O56" s="417"/>
      <c r="P56" s="417"/>
      <c r="Q56" s="402"/>
      <c r="R56" s="771"/>
      <c r="S56" s="732"/>
      <c r="T56" s="732"/>
      <c r="U56" s="732"/>
      <c r="V56" s="732"/>
      <c r="W56" s="732"/>
      <c r="X56" s="732"/>
      <c r="Y56" s="732"/>
      <c r="Z56" s="732"/>
      <c r="AA56" s="732"/>
      <c r="AB56" s="732"/>
      <c r="AC56" s="732"/>
      <c r="AD56" s="732"/>
      <c r="AE56" s="732"/>
      <c r="AF56" s="732"/>
      <c r="AG56" s="732"/>
      <c r="AH56" s="732"/>
      <c r="AI56" s="732"/>
      <c r="AJ56" s="732"/>
      <c r="AK56" s="732"/>
      <c r="AL56" s="732"/>
      <c r="AM56" s="732"/>
    </row>
    <row r="57" spans="1:39" ht="15" customHeight="1" x14ac:dyDescent="0.25">
      <c r="D57" s="771"/>
      <c r="E57" s="771"/>
    </row>
    <row r="58" spans="1:39" s="1640" customFormat="1" ht="15" customHeight="1" x14ac:dyDescent="0.25">
      <c r="A58" s="1637"/>
      <c r="B58" s="1638" t="s">
        <v>287</v>
      </c>
      <c r="C58" s="1637"/>
      <c r="D58" s="1637"/>
      <c r="E58" s="1637"/>
      <c r="F58" s="1637"/>
      <c r="G58" s="1637"/>
      <c r="H58" s="1637"/>
      <c r="I58" s="1637"/>
      <c r="J58" s="1637"/>
      <c r="K58" s="1637"/>
      <c r="L58" s="1615"/>
      <c r="M58" s="1473"/>
      <c r="N58" s="1473"/>
      <c r="O58" s="1473"/>
      <c r="P58" s="1473"/>
      <c r="Q58" s="1604"/>
      <c r="R58" s="1639"/>
      <c r="S58" s="1637"/>
      <c r="T58" s="1637"/>
      <c r="U58" s="1637"/>
      <c r="V58" s="1637"/>
      <c r="W58" s="1637"/>
      <c r="X58" s="1637"/>
      <c r="Y58" s="1637"/>
      <c r="Z58" s="1637"/>
      <c r="AA58" s="1637"/>
      <c r="AB58" s="1637"/>
      <c r="AC58" s="1637"/>
      <c r="AD58" s="1637"/>
      <c r="AE58" s="1637"/>
      <c r="AF58" s="1637"/>
      <c r="AG58" s="1637"/>
      <c r="AH58" s="1637"/>
      <c r="AI58" s="1637"/>
      <c r="AJ58" s="1637"/>
      <c r="AK58" s="1637"/>
      <c r="AL58" s="1637"/>
      <c r="AM58" s="1637"/>
    </row>
    <row r="59" spans="1:39" ht="15" customHeight="1" x14ac:dyDescent="0.25">
      <c r="B59" s="404" t="s">
        <v>174</v>
      </c>
    </row>
    <row r="60" spans="1:39" ht="15" customHeight="1" x14ac:dyDescent="0.25">
      <c r="B60" s="773" t="s">
        <v>288</v>
      </c>
    </row>
    <row r="61" spans="1:39" ht="15" customHeight="1" thickBot="1" x14ac:dyDescent="0.3">
      <c r="B61" s="402"/>
      <c r="C61" s="397"/>
      <c r="D61" s="397"/>
      <c r="E61" s="402"/>
      <c r="F61" s="402"/>
      <c r="G61" s="420"/>
      <c r="H61" s="420"/>
    </row>
    <row r="62" spans="1:39" ht="54.75" customHeight="1" x14ac:dyDescent="0.25">
      <c r="B62" s="402"/>
      <c r="C62" s="397"/>
      <c r="D62" s="1641" t="str">
        <f>'1. Building Information'!$B$55</f>
        <v>SITE 1: Project Name -- Project Address</v>
      </c>
      <c r="E62" s="1642"/>
      <c r="F62" s="1641" t="str">
        <f>'1. Building Information'!$B$107</f>
        <v xml:space="preserve">SITE 2:  -- </v>
      </c>
      <c r="G62" s="1642"/>
      <c r="H62" s="1641" t="str">
        <f>'1. Building Information'!$B$155</f>
        <v xml:space="preserve">SITE 3:  -- </v>
      </c>
      <c r="I62" s="1642"/>
      <c r="J62" s="1641" t="s">
        <v>479</v>
      </c>
      <c r="K62" s="1642"/>
    </row>
    <row r="63" spans="1:39" ht="29.25" customHeight="1" x14ac:dyDescent="0.25">
      <c r="C63" s="397"/>
      <c r="D63" s="1643" t="s">
        <v>141</v>
      </c>
      <c r="E63" s="1497" t="s">
        <v>58</v>
      </c>
      <c r="F63" s="1643" t="s">
        <v>141</v>
      </c>
      <c r="G63" s="1497" t="s">
        <v>58</v>
      </c>
      <c r="H63" s="1643" t="s">
        <v>141</v>
      </c>
      <c r="I63" s="1644" t="s">
        <v>58</v>
      </c>
      <c r="J63" s="1645" t="s">
        <v>277</v>
      </c>
      <c r="K63" s="1646" t="s">
        <v>58</v>
      </c>
    </row>
    <row r="64" spans="1:39" ht="15" customHeight="1" x14ac:dyDescent="0.25">
      <c r="B64" s="612" t="s">
        <v>928</v>
      </c>
      <c r="C64" s="397"/>
      <c r="D64" s="254">
        <v>0</v>
      </c>
      <c r="E64" s="1222" t="s">
        <v>25</v>
      </c>
      <c r="F64" s="254">
        <v>0</v>
      </c>
      <c r="G64" s="1222" t="s">
        <v>25</v>
      </c>
      <c r="H64" s="254">
        <v>0</v>
      </c>
      <c r="I64" s="1238" t="s">
        <v>25</v>
      </c>
      <c r="J64" s="774">
        <f>SUM(D64,F64,H64)</f>
        <v>0</v>
      </c>
      <c r="K64" s="1241" t="s">
        <v>25</v>
      </c>
    </row>
    <row r="65" spans="1:39" ht="15" customHeight="1" thickBot="1" x14ac:dyDescent="0.3">
      <c r="B65" s="775"/>
      <c r="C65" s="397"/>
      <c r="D65" s="255">
        <v>0</v>
      </c>
      <c r="E65" s="1237" t="s">
        <v>135</v>
      </c>
      <c r="F65" s="255">
        <v>0</v>
      </c>
      <c r="G65" s="1237" t="s">
        <v>135</v>
      </c>
      <c r="H65" s="255">
        <v>0</v>
      </c>
      <c r="I65" s="1239" t="s">
        <v>135</v>
      </c>
      <c r="J65" s="1652"/>
      <c r="K65" s="1242"/>
    </row>
    <row r="66" spans="1:39" ht="15" customHeight="1" thickTop="1" x14ac:dyDescent="0.25">
      <c r="B66" s="612"/>
      <c r="C66" s="397"/>
      <c r="D66" s="507">
        <f>D64*D65</f>
        <v>0</v>
      </c>
      <c r="E66" s="1234" t="s">
        <v>128</v>
      </c>
      <c r="F66" s="507">
        <f>F64*F65</f>
        <v>0</v>
      </c>
      <c r="G66" s="1234" t="s">
        <v>128</v>
      </c>
      <c r="H66" s="507">
        <f>H64*H65</f>
        <v>0</v>
      </c>
      <c r="I66" s="1240" t="s">
        <v>128</v>
      </c>
      <c r="J66" s="776">
        <f>SUM(D66,F66,H66)</f>
        <v>0</v>
      </c>
      <c r="K66" s="1243" t="s">
        <v>128</v>
      </c>
    </row>
    <row r="67" spans="1:39" s="64" customFormat="1" ht="15" customHeight="1" x14ac:dyDescent="0.25">
      <c r="A67" s="732"/>
      <c r="B67" s="612"/>
      <c r="C67" s="397"/>
      <c r="D67" s="1496"/>
      <c r="E67" s="1497"/>
      <c r="F67" s="1496"/>
      <c r="G67" s="1497"/>
      <c r="H67" s="1496"/>
      <c r="I67" s="1644"/>
      <c r="J67" s="1647"/>
      <c r="K67" s="1648"/>
      <c r="L67" s="708"/>
      <c r="M67" s="417"/>
      <c r="N67" s="417"/>
      <c r="O67" s="417"/>
      <c r="P67" s="417"/>
      <c r="Q67" s="402"/>
      <c r="R67" s="771"/>
      <c r="S67" s="732"/>
      <c r="T67" s="732"/>
      <c r="U67" s="732"/>
      <c r="V67" s="732"/>
      <c r="W67" s="732"/>
      <c r="X67" s="732"/>
      <c r="Y67" s="732"/>
      <c r="Z67" s="732"/>
      <c r="AA67" s="732"/>
      <c r="AB67" s="732"/>
      <c r="AC67" s="732"/>
      <c r="AD67" s="732"/>
      <c r="AE67" s="732"/>
      <c r="AF67" s="732"/>
      <c r="AG67" s="732"/>
      <c r="AH67" s="732"/>
      <c r="AI67" s="732"/>
      <c r="AJ67" s="732"/>
      <c r="AK67" s="732"/>
      <c r="AL67" s="732"/>
      <c r="AM67" s="732"/>
    </row>
    <row r="68" spans="1:39" ht="15" customHeight="1" x14ac:dyDescent="0.25">
      <c r="B68" s="612" t="s">
        <v>140</v>
      </c>
      <c r="C68" s="397"/>
      <c r="D68" s="1649"/>
      <c r="E68" s="1497"/>
      <c r="F68" s="1649"/>
      <c r="G68" s="1497"/>
      <c r="H68" s="1649"/>
      <c r="I68" s="1644"/>
      <c r="J68" s="1650"/>
      <c r="K68" s="1651"/>
    </row>
    <row r="69" spans="1:39" ht="15" customHeight="1" x14ac:dyDescent="0.25">
      <c r="B69" s="364" t="s">
        <v>195</v>
      </c>
      <c r="C69" s="1296"/>
      <c r="D69" s="254">
        <v>0</v>
      </c>
      <c r="E69" s="1222" t="s">
        <v>25</v>
      </c>
      <c r="F69" s="254">
        <v>0</v>
      </c>
      <c r="G69" s="1222" t="s">
        <v>25</v>
      </c>
      <c r="H69" s="254">
        <v>0</v>
      </c>
      <c r="I69" s="1238" t="s">
        <v>25</v>
      </c>
      <c r="J69" s="777">
        <f>SUM(D69,F69,H69)</f>
        <v>0</v>
      </c>
      <c r="K69" s="1244" t="s">
        <v>25</v>
      </c>
      <c r="L69" s="778"/>
      <c r="M69" s="401"/>
      <c r="N69" s="402"/>
    </row>
    <row r="70" spans="1:39" ht="15" customHeight="1" thickBot="1" x14ac:dyDescent="0.3">
      <c r="C70" s="397"/>
      <c r="D70" s="255">
        <v>0</v>
      </c>
      <c r="E70" s="1237" t="s">
        <v>135</v>
      </c>
      <c r="F70" s="255">
        <v>0</v>
      </c>
      <c r="G70" s="1237" t="s">
        <v>135</v>
      </c>
      <c r="H70" s="255">
        <v>0</v>
      </c>
      <c r="I70" s="1239" t="s">
        <v>135</v>
      </c>
      <c r="J70" s="1652"/>
      <c r="K70" s="1242"/>
      <c r="L70" s="778"/>
      <c r="M70" s="401"/>
      <c r="N70" s="402"/>
    </row>
    <row r="71" spans="1:39" ht="15" customHeight="1" thickTop="1" thickBot="1" x14ac:dyDescent="0.3">
      <c r="B71" s="775"/>
      <c r="C71" s="397"/>
      <c r="D71" s="514">
        <f>D69*D70</f>
        <v>0</v>
      </c>
      <c r="E71" s="1249" t="s">
        <v>128</v>
      </c>
      <c r="F71" s="514">
        <f>F69*F70</f>
        <v>0</v>
      </c>
      <c r="G71" s="1249" t="s">
        <v>128</v>
      </c>
      <c r="H71" s="514">
        <f>H69*H70</f>
        <v>0</v>
      </c>
      <c r="I71" s="1248" t="s">
        <v>128</v>
      </c>
      <c r="J71" s="776">
        <f>SUM(D71,F71,H71)</f>
        <v>0</v>
      </c>
      <c r="K71" s="1243" t="s">
        <v>128</v>
      </c>
      <c r="L71" s="778"/>
      <c r="M71" s="401"/>
      <c r="N71" s="402"/>
    </row>
    <row r="72" spans="1:39" ht="15" customHeight="1" x14ac:dyDescent="0.25">
      <c r="B72" s="402"/>
      <c r="C72" s="397"/>
      <c r="D72" s="397"/>
      <c r="E72" s="402"/>
      <c r="F72" s="402"/>
      <c r="G72" s="420"/>
      <c r="H72" s="420"/>
      <c r="I72" s="769" t="s">
        <v>421</v>
      </c>
      <c r="J72" s="779">
        <f>SUM(J64,J69)</f>
        <v>0</v>
      </c>
      <c r="K72" s="1245" t="s">
        <v>25</v>
      </c>
      <c r="L72" s="778"/>
      <c r="M72" s="401"/>
      <c r="N72" s="402"/>
    </row>
    <row r="73" spans="1:39" s="64" customFormat="1" ht="27" customHeight="1" thickBot="1" x14ac:dyDescent="0.3">
      <c r="A73" s="732"/>
      <c r="B73" s="732"/>
      <c r="C73" s="732"/>
      <c r="D73" s="732"/>
      <c r="E73" s="732"/>
      <c r="F73" s="732"/>
      <c r="G73" s="732"/>
      <c r="H73" s="732"/>
      <c r="I73" s="769"/>
      <c r="J73" s="780">
        <f>SUM(J66,J71)</f>
        <v>0</v>
      </c>
      <c r="K73" s="1246" t="s">
        <v>128</v>
      </c>
      <c r="L73" s="778"/>
      <c r="M73" s="401"/>
      <c r="N73" s="402"/>
      <c r="O73" s="417"/>
      <c r="P73" s="417"/>
      <c r="Q73" s="402"/>
      <c r="R73" s="771"/>
      <c r="S73" s="732"/>
      <c r="T73" s="732"/>
      <c r="U73" s="732"/>
      <c r="V73" s="732"/>
      <c r="W73" s="732"/>
      <c r="X73" s="732"/>
      <c r="Y73" s="732"/>
      <c r="Z73" s="732"/>
      <c r="AA73" s="732"/>
      <c r="AB73" s="732"/>
      <c r="AC73" s="732"/>
      <c r="AD73" s="732"/>
      <c r="AE73" s="732"/>
      <c r="AF73" s="732"/>
      <c r="AG73" s="732"/>
      <c r="AH73" s="732"/>
      <c r="AI73" s="732"/>
      <c r="AJ73" s="732"/>
      <c r="AK73" s="732"/>
      <c r="AL73" s="732"/>
      <c r="AM73" s="732"/>
    </row>
    <row r="74" spans="1:39" s="64" customFormat="1" ht="27" customHeight="1" thickBot="1" x14ac:dyDescent="0.3">
      <c r="A74" s="732"/>
      <c r="B74" s="781"/>
      <c r="C74" s="781"/>
      <c r="D74" s="732"/>
      <c r="E74" s="732"/>
      <c r="F74" s="732"/>
      <c r="G74" s="732"/>
      <c r="H74" s="732"/>
      <c r="I74" s="732"/>
      <c r="J74" s="732"/>
      <c r="K74" s="732"/>
      <c r="L74" s="778"/>
      <c r="M74" s="401"/>
      <c r="N74" s="402"/>
      <c r="O74" s="417"/>
      <c r="P74" s="417"/>
      <c r="Q74" s="402"/>
      <c r="R74" s="771"/>
      <c r="S74" s="732"/>
      <c r="T74" s="732"/>
      <c r="U74" s="732"/>
      <c r="V74" s="732"/>
      <c r="W74" s="732"/>
      <c r="X74" s="732"/>
      <c r="Y74" s="732"/>
      <c r="Z74" s="732"/>
      <c r="AA74" s="732"/>
      <c r="AB74" s="732"/>
      <c r="AC74" s="732"/>
      <c r="AD74" s="732"/>
      <c r="AE74" s="732"/>
      <c r="AF74" s="732"/>
      <c r="AG74" s="732"/>
      <c r="AH74" s="732"/>
      <c r="AI74" s="732"/>
      <c r="AJ74" s="732"/>
      <c r="AK74" s="732"/>
      <c r="AL74" s="732"/>
      <c r="AM74" s="732"/>
    </row>
    <row r="75" spans="1:39" s="64" customFormat="1" ht="27" customHeight="1" thickBot="1" x14ac:dyDescent="0.3">
      <c r="A75" s="732"/>
      <c r="B75" s="2084" t="s">
        <v>713</v>
      </c>
      <c r="C75" s="2084"/>
      <c r="D75" s="321">
        <v>0</v>
      </c>
      <c r="E75" s="1250" t="s">
        <v>128</v>
      </c>
      <c r="F75" s="697">
        <v>0</v>
      </c>
      <c r="G75" s="1250" t="s">
        <v>128</v>
      </c>
      <c r="H75" s="697">
        <v>0</v>
      </c>
      <c r="I75" s="1250" t="s">
        <v>128</v>
      </c>
      <c r="J75" s="782">
        <f>SUM(D75,F75,H75)</f>
        <v>0</v>
      </c>
      <c r="K75" s="1247" t="s">
        <v>128</v>
      </c>
      <c r="L75" s="778"/>
      <c r="M75" s="401"/>
      <c r="N75" s="402"/>
      <c r="O75" s="417"/>
      <c r="P75" s="417"/>
      <c r="Q75" s="402"/>
      <c r="R75" s="771"/>
      <c r="S75" s="732"/>
      <c r="T75" s="732"/>
      <c r="U75" s="732"/>
      <c r="V75" s="732"/>
      <c r="W75" s="732"/>
      <c r="X75" s="732"/>
      <c r="Y75" s="732"/>
      <c r="Z75" s="732"/>
      <c r="AA75" s="732"/>
      <c r="AB75" s="732"/>
      <c r="AC75" s="732"/>
      <c r="AD75" s="732"/>
      <c r="AE75" s="732"/>
      <c r="AF75" s="732"/>
      <c r="AG75" s="732"/>
      <c r="AH75" s="732"/>
      <c r="AI75" s="732"/>
      <c r="AJ75" s="732"/>
      <c r="AK75" s="732"/>
      <c r="AL75" s="732"/>
      <c r="AM75" s="732"/>
    </row>
    <row r="76" spans="1:39" s="64" customFormat="1" ht="30.75" customHeight="1" x14ac:dyDescent="0.25">
      <c r="A76" s="732"/>
      <c r="B76" s="2093" t="s">
        <v>860</v>
      </c>
      <c r="C76" s="2093"/>
      <c r="D76" s="2093"/>
      <c r="E76" s="2093"/>
      <c r="F76" s="2093"/>
      <c r="G76" s="2093"/>
      <c r="H76" s="2093"/>
      <c r="I76" s="2093"/>
      <c r="J76" s="2093"/>
      <c r="K76" s="2093"/>
      <c r="L76" s="708"/>
      <c r="M76" s="417"/>
      <c r="N76" s="417"/>
      <c r="O76" s="417"/>
      <c r="P76" s="417"/>
      <c r="Q76" s="402"/>
      <c r="R76" s="771"/>
      <c r="S76" s="732"/>
      <c r="T76" s="732"/>
      <c r="U76" s="732"/>
      <c r="V76" s="732"/>
      <c r="W76" s="732"/>
      <c r="X76" s="732"/>
      <c r="Y76" s="732"/>
      <c r="Z76" s="732"/>
      <c r="AA76" s="732"/>
      <c r="AB76" s="732"/>
      <c r="AC76" s="732"/>
      <c r="AD76" s="732"/>
      <c r="AE76" s="732"/>
      <c r="AF76" s="732"/>
      <c r="AG76" s="732"/>
      <c r="AH76" s="732"/>
      <c r="AI76" s="732"/>
      <c r="AJ76" s="732"/>
      <c r="AK76" s="732"/>
      <c r="AL76" s="732"/>
      <c r="AM76" s="732"/>
    </row>
    <row r="78" spans="1:39" ht="15" customHeight="1" x14ac:dyDescent="0.25">
      <c r="B78" s="515"/>
      <c r="C78" s="397"/>
      <c r="D78" s="401"/>
      <c r="E78" s="397"/>
      <c r="F78" s="402"/>
      <c r="G78" s="420"/>
      <c r="H78" s="420"/>
      <c r="L78" s="778"/>
      <c r="M78" s="401"/>
      <c r="N78" s="402"/>
    </row>
    <row r="79" spans="1:39" s="1399" customFormat="1" ht="18.75" x14ac:dyDescent="0.3">
      <c r="A79" s="1393"/>
      <c r="B79" s="2032" t="s">
        <v>187</v>
      </c>
      <c r="C79" s="2032"/>
      <c r="D79" s="2032"/>
      <c r="E79" s="2032"/>
      <c r="F79" s="2032"/>
      <c r="G79" s="2032"/>
      <c r="H79" s="1398"/>
      <c r="I79" s="1398"/>
      <c r="J79" s="1398"/>
      <c r="K79" s="1398"/>
      <c r="L79" s="1398"/>
      <c r="M79" s="1393"/>
      <c r="N79" s="1393"/>
      <c r="O79" s="1393"/>
      <c r="P79" s="1393"/>
      <c r="Q79" s="1393"/>
      <c r="R79" s="1393"/>
      <c r="S79" s="1393"/>
      <c r="T79" s="1393"/>
      <c r="U79" s="1393"/>
      <c r="V79" s="1393"/>
      <c r="W79" s="1393"/>
      <c r="X79" s="1393"/>
      <c r="Y79" s="1393"/>
      <c r="Z79" s="1393"/>
      <c r="AA79" s="1393"/>
      <c r="AB79" s="1393"/>
      <c r="AC79" s="1393"/>
      <c r="AD79" s="1393"/>
      <c r="AE79" s="1393"/>
      <c r="AF79" s="1393"/>
      <c r="AG79" s="1393"/>
      <c r="AH79" s="1393"/>
      <c r="AI79" s="1393"/>
      <c r="AJ79" s="1393"/>
      <c r="AK79" s="1393"/>
      <c r="AL79" s="1393"/>
      <c r="AM79" s="1393"/>
    </row>
    <row r="80" spans="1:39" x14ac:dyDescent="0.25">
      <c r="B80" s="785"/>
      <c r="C80" s="786"/>
      <c r="D80" s="787"/>
      <c r="E80" s="786"/>
      <c r="F80" s="788"/>
      <c r="G80" s="789"/>
      <c r="H80" s="790"/>
      <c r="I80" s="791"/>
      <c r="J80" s="786"/>
      <c r="K80" s="789"/>
    </row>
    <row r="81" spans="1:15" hidden="1" x14ac:dyDescent="0.25">
      <c r="C81" s="792"/>
      <c r="D81" s="771"/>
      <c r="E81" s="752"/>
      <c r="F81" s="752"/>
      <c r="G81" s="752"/>
      <c r="H81" s="793"/>
      <c r="I81" s="793"/>
      <c r="J81" s="793"/>
      <c r="K81" s="752"/>
    </row>
    <row r="82" spans="1:15" ht="16.5" hidden="1" customHeight="1" x14ac:dyDescent="0.25">
      <c r="A82" s="783"/>
    </row>
    <row r="83" spans="1:15" ht="26.25" hidden="1" customHeight="1" x14ac:dyDescent="0.25">
      <c r="A83" s="783"/>
      <c r="B83" s="414"/>
      <c r="C83" s="519" t="s">
        <v>495</v>
      </c>
      <c r="D83" s="519"/>
      <c r="E83" s="519"/>
      <c r="F83" s="519" t="s">
        <v>488</v>
      </c>
      <c r="G83" s="520"/>
      <c r="H83" s="520"/>
      <c r="I83" s="794"/>
      <c r="J83" s="795"/>
    </row>
    <row r="84" spans="1:15" ht="26.25" hidden="1" x14ac:dyDescent="0.25">
      <c r="A84" s="796"/>
      <c r="B84" s="414"/>
      <c r="C84" s="527" t="s">
        <v>484</v>
      </c>
      <c r="D84" s="527" t="s">
        <v>485</v>
      </c>
      <c r="E84" s="527" t="s">
        <v>486</v>
      </c>
      <c r="F84" s="527" t="s">
        <v>484</v>
      </c>
      <c r="G84" s="527" t="s">
        <v>485</v>
      </c>
      <c r="H84" s="527" t="s">
        <v>486</v>
      </c>
      <c r="I84" s="797" t="s">
        <v>540</v>
      </c>
      <c r="J84" s="798"/>
    </row>
    <row r="85" spans="1:15" hidden="1" x14ac:dyDescent="0.25">
      <c r="A85" s="796"/>
      <c r="B85" s="528" t="s">
        <v>254</v>
      </c>
      <c r="C85" s="524"/>
      <c r="D85" s="524"/>
      <c r="E85" s="524"/>
      <c r="F85" s="524">
        <f>G54</f>
        <v>0</v>
      </c>
      <c r="G85" s="529">
        <f>M54</f>
        <v>0</v>
      </c>
      <c r="H85" s="529">
        <f>S54</f>
        <v>0</v>
      </c>
      <c r="I85" s="533">
        <f>SUM(F85:H85)</f>
        <v>0</v>
      </c>
      <c r="J85" s="35"/>
    </row>
    <row r="86" spans="1:15" hidden="1" x14ac:dyDescent="0.25">
      <c r="A86" s="799"/>
      <c r="B86" s="528" t="s">
        <v>246</v>
      </c>
      <c r="C86" s="524">
        <f>F86/365</f>
        <v>0</v>
      </c>
      <c r="D86" s="524">
        <f t="shared" ref="D86:E86" si="18">G86/365</f>
        <v>0</v>
      </c>
      <c r="E86" s="524">
        <f t="shared" si="18"/>
        <v>0</v>
      </c>
      <c r="F86" s="524">
        <f>IF('7. Project Definition'!C53="Manual Entry",0,'4. Outdoor Water Demand'!D66)</f>
        <v>0</v>
      </c>
      <c r="G86" s="529">
        <f>IF('7. Project Definition'!E53="Manual Entry",0,'4. Outdoor Water Demand'!F66)</f>
        <v>0</v>
      </c>
      <c r="H86" s="529">
        <f>IF('7. Project Definition'!G53="Manual Entry",0,'4. Outdoor Water Demand'!H66)</f>
        <v>0</v>
      </c>
      <c r="I86" s="533">
        <f t="shared" ref="I86:I87" si="19">SUM(F86:H86)</f>
        <v>0</v>
      </c>
      <c r="J86" s="798"/>
    </row>
    <row r="87" spans="1:15" hidden="1" x14ac:dyDescent="0.25">
      <c r="A87" s="799"/>
      <c r="B87" s="528" t="s">
        <v>10</v>
      </c>
      <c r="C87" s="524">
        <f>F87/365</f>
        <v>0</v>
      </c>
      <c r="D87" s="524">
        <f t="shared" ref="D87" si="20">G87/365</f>
        <v>0</v>
      </c>
      <c r="E87" s="524">
        <f t="shared" ref="E87" si="21">H87/365</f>
        <v>0</v>
      </c>
      <c r="F87" s="524">
        <f>IF('7. Project Definition'!C53="Manual Entry",D75,'4. Outdoor Water Demand'!D71)</f>
        <v>0</v>
      </c>
      <c r="G87" s="529">
        <f>IF('7. Project Definition'!E53="Manual Entry",F75,'4. Outdoor Water Demand'!F71)</f>
        <v>0</v>
      </c>
      <c r="H87" s="529">
        <f>IF('7. Project Definition'!G53="Manual Entry",H75,'4. Outdoor Water Demand'!H71)</f>
        <v>0</v>
      </c>
      <c r="I87" s="533">
        <f t="shared" si="19"/>
        <v>0</v>
      </c>
      <c r="J87" s="35"/>
    </row>
    <row r="88" spans="1:15" hidden="1" x14ac:dyDescent="0.25">
      <c r="A88" s="800"/>
      <c r="B88" s="801" t="s">
        <v>20</v>
      </c>
      <c r="C88" s="802">
        <f>SUM(C85:C87)</f>
        <v>0</v>
      </c>
      <c r="D88" s="802">
        <f t="shared" ref="D88:I88" si="22">SUM(D85:D87)</f>
        <v>0</v>
      </c>
      <c r="E88" s="802">
        <f t="shared" si="22"/>
        <v>0</v>
      </c>
      <c r="F88" s="802">
        <f t="shared" si="22"/>
        <v>0</v>
      </c>
      <c r="G88" s="802">
        <f t="shared" si="22"/>
        <v>0</v>
      </c>
      <c r="H88" s="802">
        <f t="shared" si="22"/>
        <v>0</v>
      </c>
      <c r="I88" s="802">
        <f t="shared" si="22"/>
        <v>0</v>
      </c>
      <c r="J88" s="798"/>
    </row>
    <row r="89" spans="1:15" ht="13.5" hidden="1" customHeight="1" x14ac:dyDescent="0.25">
      <c r="A89" s="800"/>
      <c r="B89" s="803"/>
      <c r="C89" s="798"/>
      <c r="D89" s="798"/>
      <c r="E89" s="804"/>
      <c r="F89" s="804"/>
      <c r="G89" s="804"/>
      <c r="H89" s="805"/>
      <c r="I89" s="798"/>
      <c r="J89" s="798"/>
    </row>
    <row r="90" spans="1:15" ht="14.25" hidden="1" customHeight="1" x14ac:dyDescent="0.25">
      <c r="A90" s="796"/>
      <c r="B90" s="806" t="s">
        <v>716</v>
      </c>
      <c r="C90" s="807"/>
      <c r="D90" s="807"/>
      <c r="E90" s="807"/>
      <c r="F90" s="807"/>
      <c r="G90" s="807"/>
      <c r="H90" s="807"/>
      <c r="I90" s="807"/>
      <c r="J90" s="807"/>
    </row>
    <row r="91" spans="1:15" hidden="1" x14ac:dyDescent="0.25">
      <c r="A91" s="796"/>
      <c r="B91" s="808" t="s">
        <v>500</v>
      </c>
      <c r="C91" s="809" t="s">
        <v>28</v>
      </c>
      <c r="D91" s="809" t="s">
        <v>29</v>
      </c>
      <c r="E91" s="810" t="s">
        <v>30</v>
      </c>
      <c r="F91" s="809" t="s">
        <v>31</v>
      </c>
      <c r="G91" s="809" t="s">
        <v>32</v>
      </c>
      <c r="H91" s="810" t="s">
        <v>33</v>
      </c>
      <c r="I91" s="809" t="s">
        <v>8</v>
      </c>
      <c r="J91" s="809" t="s">
        <v>9</v>
      </c>
      <c r="K91" s="810" t="s">
        <v>0</v>
      </c>
      <c r="L91" s="809" t="s">
        <v>2</v>
      </c>
      <c r="M91" s="809" t="s">
        <v>3</v>
      </c>
      <c r="N91" s="810" t="s">
        <v>4</v>
      </c>
      <c r="O91" s="811" t="s">
        <v>20</v>
      </c>
    </row>
    <row r="92" spans="1:15" ht="15" hidden="1" customHeight="1" x14ac:dyDescent="0.25">
      <c r="A92" s="796"/>
      <c r="B92" s="812" t="str">
        <f>E39</f>
        <v>SITE 1: Project Name -- Project Address</v>
      </c>
      <c r="C92" s="813">
        <f>G42</f>
        <v>0</v>
      </c>
      <c r="D92" s="813">
        <f>G43</f>
        <v>0</v>
      </c>
      <c r="E92" s="813">
        <f>G44</f>
        <v>0</v>
      </c>
      <c r="F92" s="813">
        <f>G45</f>
        <v>0</v>
      </c>
      <c r="G92" s="813">
        <f>G46</f>
        <v>0</v>
      </c>
      <c r="H92" s="813">
        <f>G47</f>
        <v>0</v>
      </c>
      <c r="I92" s="813">
        <f>G48</f>
        <v>0</v>
      </c>
      <c r="J92" s="813">
        <f>G49</f>
        <v>0</v>
      </c>
      <c r="K92" s="813">
        <f>G50</f>
        <v>0</v>
      </c>
      <c r="L92" s="813">
        <f>G51</f>
        <v>0</v>
      </c>
      <c r="M92" s="813">
        <f>G52</f>
        <v>0</v>
      </c>
      <c r="N92" s="813">
        <f>G53</f>
        <v>0</v>
      </c>
      <c r="O92" s="814">
        <f>SUM(C92:N92)</f>
        <v>0</v>
      </c>
    </row>
    <row r="93" spans="1:15" hidden="1" x14ac:dyDescent="0.25">
      <c r="A93" s="796"/>
      <c r="B93" s="808" t="str">
        <f>K39</f>
        <v xml:space="preserve">SITE 2:  -- </v>
      </c>
      <c r="C93" s="813">
        <f>M42</f>
        <v>0</v>
      </c>
      <c r="D93" s="813">
        <f>M43</f>
        <v>0</v>
      </c>
      <c r="E93" s="813">
        <f>M44</f>
        <v>0</v>
      </c>
      <c r="F93" s="813">
        <f>M45</f>
        <v>0</v>
      </c>
      <c r="G93" s="813">
        <f>M46</f>
        <v>0</v>
      </c>
      <c r="H93" s="813">
        <f>M47</f>
        <v>0</v>
      </c>
      <c r="I93" s="813">
        <f>M48</f>
        <v>0</v>
      </c>
      <c r="J93" s="813">
        <f>M49</f>
        <v>0</v>
      </c>
      <c r="K93" s="813">
        <f>M50</f>
        <v>0</v>
      </c>
      <c r="L93" s="813">
        <f>M51</f>
        <v>0</v>
      </c>
      <c r="M93" s="813">
        <f>M52</f>
        <v>0</v>
      </c>
      <c r="N93" s="813">
        <f>M53</f>
        <v>0</v>
      </c>
      <c r="O93" s="814">
        <f t="shared" ref="O93:O95" si="23">SUM(C93:N93)</f>
        <v>0</v>
      </c>
    </row>
    <row r="94" spans="1:15" hidden="1" x14ac:dyDescent="0.25">
      <c r="B94" s="815" t="str">
        <f>Q39</f>
        <v xml:space="preserve">SITE 3:  -- </v>
      </c>
      <c r="C94" s="813">
        <f>S42</f>
        <v>0</v>
      </c>
      <c r="D94" s="813">
        <f>S43</f>
        <v>0</v>
      </c>
      <c r="E94" s="813">
        <f>S44</f>
        <v>0</v>
      </c>
      <c r="F94" s="813">
        <f>S45</f>
        <v>0</v>
      </c>
      <c r="G94" s="813">
        <f>S46</f>
        <v>0</v>
      </c>
      <c r="H94" s="813">
        <f>S47</f>
        <v>0</v>
      </c>
      <c r="I94" s="813">
        <f>S48</f>
        <v>0</v>
      </c>
      <c r="J94" s="813">
        <f>S49</f>
        <v>0</v>
      </c>
      <c r="K94" s="813">
        <f>S50</f>
        <v>0</v>
      </c>
      <c r="L94" s="813">
        <f>S51</f>
        <v>0</v>
      </c>
      <c r="M94" s="813">
        <f>S52</f>
        <v>0</v>
      </c>
      <c r="N94" s="813">
        <f>S53</f>
        <v>0</v>
      </c>
      <c r="O94" s="814">
        <f t="shared" si="23"/>
        <v>0</v>
      </c>
    </row>
    <row r="95" spans="1:15" ht="15.75" hidden="1" customHeight="1" x14ac:dyDescent="0.25">
      <c r="A95" s="816"/>
      <c r="B95" s="801" t="s">
        <v>20</v>
      </c>
      <c r="C95" s="817">
        <f>SUM(C92:C94)</f>
        <v>0</v>
      </c>
      <c r="D95" s="817">
        <f t="shared" ref="D95:N95" si="24">SUM(D92:D94)</f>
        <v>0</v>
      </c>
      <c r="E95" s="817">
        <f t="shared" si="24"/>
        <v>0</v>
      </c>
      <c r="F95" s="817">
        <f t="shared" si="24"/>
        <v>0</v>
      </c>
      <c r="G95" s="817">
        <f t="shared" si="24"/>
        <v>0</v>
      </c>
      <c r="H95" s="817">
        <f t="shared" si="24"/>
        <v>0</v>
      </c>
      <c r="I95" s="817">
        <f t="shared" si="24"/>
        <v>0</v>
      </c>
      <c r="J95" s="817">
        <f t="shared" si="24"/>
        <v>0</v>
      </c>
      <c r="K95" s="817">
        <f t="shared" si="24"/>
        <v>0</v>
      </c>
      <c r="L95" s="817">
        <f t="shared" si="24"/>
        <v>0</v>
      </c>
      <c r="M95" s="817">
        <f t="shared" si="24"/>
        <v>0</v>
      </c>
      <c r="N95" s="817">
        <f t="shared" si="24"/>
        <v>0</v>
      </c>
      <c r="O95" s="814">
        <f t="shared" si="23"/>
        <v>0</v>
      </c>
    </row>
    <row r="96" spans="1:15" hidden="1" x14ac:dyDescent="0.25">
      <c r="A96" s="803"/>
      <c r="B96" s="798"/>
      <c r="C96" s="798"/>
      <c r="D96" s="798"/>
      <c r="E96" s="798"/>
      <c r="F96" s="798"/>
      <c r="G96" s="798"/>
      <c r="H96" s="798"/>
      <c r="I96" s="798"/>
      <c r="O96" s="818"/>
    </row>
    <row r="97" spans="1:39" hidden="1" x14ac:dyDescent="0.25">
      <c r="A97" s="803"/>
      <c r="B97" s="798"/>
      <c r="C97" s="798"/>
      <c r="D97" s="798"/>
      <c r="E97" s="798"/>
      <c r="F97" s="798"/>
      <c r="G97" s="798"/>
      <c r="H97" s="798"/>
      <c r="I97" s="798"/>
    </row>
    <row r="98" spans="1:39" s="64" customFormat="1" ht="14.25" hidden="1" customHeight="1" x14ac:dyDescent="0.25">
      <c r="A98" s="796"/>
      <c r="B98" s="806" t="s">
        <v>717</v>
      </c>
      <c r="C98" s="807"/>
      <c r="D98" s="807"/>
      <c r="E98" s="807"/>
      <c r="F98" s="807"/>
      <c r="G98" s="807"/>
      <c r="H98" s="807"/>
      <c r="I98" s="807"/>
      <c r="J98" s="807"/>
      <c r="K98" s="732"/>
      <c r="L98" s="708"/>
      <c r="M98" s="417"/>
      <c r="N98" s="417"/>
      <c r="O98" s="417"/>
      <c r="P98" s="417"/>
      <c r="Q98" s="402"/>
      <c r="R98" s="771"/>
      <c r="S98" s="732"/>
      <c r="T98" s="732"/>
      <c r="U98" s="732"/>
      <c r="V98" s="732"/>
      <c r="W98" s="732"/>
      <c r="X98" s="732"/>
      <c r="Y98" s="732"/>
      <c r="Z98" s="732"/>
      <c r="AA98" s="732"/>
      <c r="AB98" s="732"/>
      <c r="AC98" s="732"/>
      <c r="AD98" s="732"/>
      <c r="AE98" s="732"/>
      <c r="AF98" s="732"/>
      <c r="AG98" s="732"/>
      <c r="AH98" s="732"/>
      <c r="AI98" s="732"/>
      <c r="AJ98" s="732"/>
      <c r="AK98" s="732"/>
      <c r="AL98" s="732"/>
      <c r="AM98" s="732"/>
    </row>
    <row r="99" spans="1:39" s="64" customFormat="1" hidden="1" x14ac:dyDescent="0.25">
      <c r="A99" s="796"/>
      <c r="B99" s="808" t="s">
        <v>500</v>
      </c>
      <c r="C99" s="809" t="s">
        <v>28</v>
      </c>
      <c r="D99" s="809" t="s">
        <v>29</v>
      </c>
      <c r="E99" s="810" t="s">
        <v>30</v>
      </c>
      <c r="F99" s="809" t="s">
        <v>31</v>
      </c>
      <c r="G99" s="809" t="s">
        <v>32</v>
      </c>
      <c r="H99" s="810" t="s">
        <v>33</v>
      </c>
      <c r="I99" s="809" t="s">
        <v>8</v>
      </c>
      <c r="J99" s="809" t="s">
        <v>9</v>
      </c>
      <c r="K99" s="810" t="s">
        <v>0</v>
      </c>
      <c r="L99" s="809" t="s">
        <v>2</v>
      </c>
      <c r="M99" s="809" t="s">
        <v>3</v>
      </c>
      <c r="N99" s="810" t="s">
        <v>4</v>
      </c>
      <c r="O99" s="811" t="s">
        <v>20</v>
      </c>
      <c r="P99" s="417"/>
      <c r="Q99" s="402"/>
      <c r="R99" s="771"/>
      <c r="S99" s="732"/>
      <c r="T99" s="732"/>
      <c r="U99" s="732"/>
      <c r="V99" s="732"/>
      <c r="W99" s="732"/>
      <c r="X99" s="732"/>
      <c r="Y99" s="732"/>
      <c r="Z99" s="732"/>
      <c r="AA99" s="732"/>
      <c r="AB99" s="732"/>
      <c r="AC99" s="732"/>
      <c r="AD99" s="732"/>
      <c r="AE99" s="732"/>
      <c r="AF99" s="732"/>
      <c r="AG99" s="732"/>
      <c r="AH99" s="732"/>
      <c r="AI99" s="732"/>
      <c r="AJ99" s="732"/>
      <c r="AK99" s="732"/>
      <c r="AL99" s="732"/>
      <c r="AM99" s="732"/>
    </row>
    <row r="100" spans="1:39" s="64" customFormat="1" ht="15" hidden="1" customHeight="1" x14ac:dyDescent="0.25">
      <c r="A100" s="796"/>
      <c r="B100" s="812" t="str">
        <f>B92</f>
        <v>SITE 1: Project Name -- Project Address</v>
      </c>
      <c r="C100" s="813">
        <f>J42</f>
        <v>0</v>
      </c>
      <c r="D100" s="813">
        <f>J43</f>
        <v>0</v>
      </c>
      <c r="E100" s="813">
        <f>J44</f>
        <v>0</v>
      </c>
      <c r="F100" s="813">
        <f>J45</f>
        <v>0</v>
      </c>
      <c r="G100" s="813">
        <f>J46</f>
        <v>0</v>
      </c>
      <c r="H100" s="813">
        <f>J47</f>
        <v>0</v>
      </c>
      <c r="I100" s="813">
        <f>J48</f>
        <v>0</v>
      </c>
      <c r="J100" s="813">
        <f>J49</f>
        <v>0</v>
      </c>
      <c r="K100" s="813">
        <f>J50</f>
        <v>0</v>
      </c>
      <c r="L100" s="813">
        <f>J51</f>
        <v>0</v>
      </c>
      <c r="M100" s="813">
        <f>J52</f>
        <v>0</v>
      </c>
      <c r="N100" s="813">
        <f>J53</f>
        <v>0</v>
      </c>
      <c r="O100" s="814">
        <f>SUM(C100:N100)</f>
        <v>0</v>
      </c>
      <c r="P100" s="417"/>
      <c r="Q100" s="402"/>
      <c r="R100" s="771"/>
      <c r="S100" s="732"/>
      <c r="T100" s="732"/>
      <c r="U100" s="732"/>
      <c r="V100" s="732"/>
      <c r="W100" s="732"/>
      <c r="X100" s="732"/>
      <c r="Y100" s="732"/>
      <c r="Z100" s="732"/>
      <c r="AA100" s="732"/>
      <c r="AB100" s="732"/>
      <c r="AC100" s="732"/>
      <c r="AD100" s="732"/>
      <c r="AE100" s="732"/>
      <c r="AF100" s="732"/>
      <c r="AG100" s="732"/>
      <c r="AH100" s="732"/>
      <c r="AI100" s="732"/>
      <c r="AJ100" s="732"/>
      <c r="AK100" s="732"/>
      <c r="AL100" s="732"/>
      <c r="AM100" s="732"/>
    </row>
    <row r="101" spans="1:39" s="64" customFormat="1" hidden="1" x14ac:dyDescent="0.25">
      <c r="A101" s="796"/>
      <c r="B101" s="812" t="str">
        <f t="shared" ref="B101:B102" si="25">B93</f>
        <v xml:space="preserve">SITE 2:  -- </v>
      </c>
      <c r="C101" s="813">
        <f>P42</f>
        <v>0</v>
      </c>
      <c r="D101" s="813">
        <f>P43</f>
        <v>0</v>
      </c>
      <c r="E101" s="813">
        <f>P44</f>
        <v>0</v>
      </c>
      <c r="F101" s="813">
        <f>P45</f>
        <v>0</v>
      </c>
      <c r="G101" s="813">
        <f>P46</f>
        <v>0</v>
      </c>
      <c r="H101" s="813">
        <f>P47</f>
        <v>0</v>
      </c>
      <c r="I101" s="813">
        <f>P48</f>
        <v>0</v>
      </c>
      <c r="J101" s="813">
        <f>P49</f>
        <v>0</v>
      </c>
      <c r="K101" s="813">
        <f>P50</f>
        <v>0</v>
      </c>
      <c r="L101" s="813">
        <f>P51</f>
        <v>0</v>
      </c>
      <c r="M101" s="813">
        <f>P52</f>
        <v>0</v>
      </c>
      <c r="N101" s="813">
        <f>P53</f>
        <v>0</v>
      </c>
      <c r="O101" s="814">
        <f t="shared" ref="O101:O103" si="26">SUM(C101:N101)</f>
        <v>0</v>
      </c>
      <c r="P101" s="417"/>
      <c r="Q101" s="402"/>
      <c r="R101" s="771"/>
      <c r="S101" s="732"/>
      <c r="T101" s="732"/>
      <c r="U101" s="732"/>
      <c r="V101" s="732"/>
      <c r="W101" s="732"/>
      <c r="X101" s="732"/>
      <c r="Y101" s="732"/>
      <c r="Z101" s="732"/>
      <c r="AA101" s="732"/>
      <c r="AB101" s="732"/>
      <c r="AC101" s="732"/>
      <c r="AD101" s="732"/>
      <c r="AE101" s="732"/>
      <c r="AF101" s="732"/>
      <c r="AG101" s="732"/>
      <c r="AH101" s="732"/>
      <c r="AI101" s="732"/>
      <c r="AJ101" s="732"/>
      <c r="AK101" s="732"/>
      <c r="AL101" s="732"/>
      <c r="AM101" s="732"/>
    </row>
    <row r="102" spans="1:39" s="64" customFormat="1" hidden="1" x14ac:dyDescent="0.25">
      <c r="A102" s="732"/>
      <c r="B102" s="812" t="str">
        <f t="shared" si="25"/>
        <v xml:space="preserve">SITE 3:  -- </v>
      </c>
      <c r="C102" s="813">
        <f>V42</f>
        <v>0</v>
      </c>
      <c r="D102" s="813">
        <f>V43</f>
        <v>0</v>
      </c>
      <c r="E102" s="813">
        <f>V44</f>
        <v>0</v>
      </c>
      <c r="F102" s="813">
        <f>V45</f>
        <v>0</v>
      </c>
      <c r="G102" s="813">
        <f>V46</f>
        <v>0</v>
      </c>
      <c r="H102" s="813">
        <f>V47</f>
        <v>0</v>
      </c>
      <c r="I102" s="813">
        <f>V48</f>
        <v>0</v>
      </c>
      <c r="J102" s="813">
        <f>V49</f>
        <v>0</v>
      </c>
      <c r="K102" s="813">
        <f>V50</f>
        <v>0</v>
      </c>
      <c r="L102" s="813">
        <f>V51</f>
        <v>0</v>
      </c>
      <c r="M102" s="813">
        <f>V52</f>
        <v>0</v>
      </c>
      <c r="N102" s="813">
        <f>V53</f>
        <v>0</v>
      </c>
      <c r="O102" s="814">
        <f t="shared" si="26"/>
        <v>0</v>
      </c>
      <c r="P102" s="417"/>
      <c r="Q102" s="402"/>
      <c r="R102" s="771"/>
      <c r="S102" s="732"/>
      <c r="T102" s="732"/>
      <c r="U102" s="732"/>
      <c r="V102" s="732"/>
      <c r="W102" s="732"/>
      <c r="X102" s="732"/>
      <c r="Y102" s="732"/>
      <c r="Z102" s="732"/>
      <c r="AA102" s="732"/>
      <c r="AB102" s="732"/>
      <c r="AC102" s="732"/>
      <c r="AD102" s="732"/>
      <c r="AE102" s="732"/>
      <c r="AF102" s="732"/>
      <c r="AG102" s="732"/>
      <c r="AH102" s="732"/>
      <c r="AI102" s="732"/>
      <c r="AJ102" s="732"/>
      <c r="AK102" s="732"/>
      <c r="AL102" s="732"/>
      <c r="AM102" s="732"/>
    </row>
    <row r="103" spans="1:39" s="64" customFormat="1" ht="15.75" hidden="1" customHeight="1" x14ac:dyDescent="0.25">
      <c r="A103" s="816"/>
      <c r="B103" s="801" t="s">
        <v>20</v>
      </c>
      <c r="C103" s="817">
        <f>SUM(C100:C102)</f>
        <v>0</v>
      </c>
      <c r="D103" s="817">
        <f t="shared" ref="D103:N103" si="27">SUM(D100:D102)</f>
        <v>0</v>
      </c>
      <c r="E103" s="817">
        <f t="shared" si="27"/>
        <v>0</v>
      </c>
      <c r="F103" s="817">
        <f t="shared" si="27"/>
        <v>0</v>
      </c>
      <c r="G103" s="817">
        <f t="shared" si="27"/>
        <v>0</v>
      </c>
      <c r="H103" s="817">
        <f t="shared" si="27"/>
        <v>0</v>
      </c>
      <c r="I103" s="817">
        <f t="shared" si="27"/>
        <v>0</v>
      </c>
      <c r="J103" s="817">
        <f t="shared" si="27"/>
        <v>0</v>
      </c>
      <c r="K103" s="817">
        <f t="shared" si="27"/>
        <v>0</v>
      </c>
      <c r="L103" s="817">
        <f t="shared" si="27"/>
        <v>0</v>
      </c>
      <c r="M103" s="817">
        <f t="shared" si="27"/>
        <v>0</v>
      </c>
      <c r="N103" s="817">
        <f t="shared" si="27"/>
        <v>0</v>
      </c>
      <c r="O103" s="814">
        <f t="shared" si="26"/>
        <v>0</v>
      </c>
      <c r="P103" s="417"/>
      <c r="Q103" s="402"/>
      <c r="R103" s="771"/>
      <c r="S103" s="732"/>
      <c r="T103" s="732"/>
      <c r="U103" s="732"/>
      <c r="V103" s="732"/>
      <c r="W103" s="732"/>
      <c r="X103" s="732"/>
      <c r="Y103" s="732"/>
      <c r="Z103" s="732"/>
      <c r="AA103" s="732"/>
      <c r="AB103" s="732"/>
      <c r="AC103" s="732"/>
      <c r="AD103" s="732"/>
      <c r="AE103" s="732"/>
      <c r="AF103" s="732"/>
      <c r="AG103" s="732"/>
      <c r="AH103" s="732"/>
      <c r="AI103" s="732"/>
      <c r="AJ103" s="732"/>
      <c r="AK103" s="732"/>
      <c r="AL103" s="732"/>
      <c r="AM103" s="732"/>
    </row>
    <row r="104" spans="1:39" hidden="1" x14ac:dyDescent="0.25"/>
    <row r="105" spans="1:39" hidden="1" x14ac:dyDescent="0.25"/>
    <row r="106" spans="1:39" hidden="1" x14ac:dyDescent="0.25"/>
    <row r="107" spans="1:39" hidden="1" x14ac:dyDescent="0.25"/>
  </sheetData>
  <customSheetViews>
    <customSheetView guid="{D635BEAF-4410-44C3-8109-399BEE34BBD8}" scale="60" fitToPage="1" hiddenRows="1">
      <pane xSplit="1" topLeftCell="B1" activePane="topRight" state="frozen"/>
      <selection pane="topRight" activeCell="E29" sqref="E29"/>
      <rowBreaks count="1" manualBreakCount="1">
        <brk id="62" max="23" man="1"/>
      </rowBreaks>
      <pageMargins left="0.25" right="0.25" top="0.75" bottom="0.75" header="0.3" footer="0.3"/>
      <pageSetup scale="36" fitToHeight="0" orientation="landscape" r:id="rId1"/>
      <headerFooter alignWithMargins="0">
        <oddFooter>&amp;LApril 2014&amp;C&amp;A&amp;RPage &amp;P of &amp;N</oddFooter>
      </headerFooter>
    </customSheetView>
    <customSheetView guid="{2BD304A4-4089-4AB2-9F34-C79EE9203C6C}" scale="60" fitToPage="1" hiddenRows="1">
      <pane xSplit="1" topLeftCell="B1" activePane="topRight" state="frozen"/>
      <selection pane="topRight" activeCell="E29" sqref="E29"/>
      <rowBreaks count="1" manualBreakCount="1">
        <brk id="62" max="23" man="1"/>
      </rowBreaks>
      <pageMargins left="0.25" right="0.25" top="0.75" bottom="0.75" header="0.3" footer="0.3"/>
      <pageSetup scale="36" fitToHeight="0" orientation="landscape" r:id="rId2"/>
      <headerFooter alignWithMargins="0">
        <oddFooter>&amp;LApril 2014&amp;C&amp;A&amp;RPage &amp;P of &amp;N</oddFooter>
      </headerFooter>
    </customSheetView>
  </customSheetViews>
  <mergeCells count="12">
    <mergeCell ref="B8:E11"/>
    <mergeCell ref="B79:G79"/>
    <mergeCell ref="B75:C75"/>
    <mergeCell ref="K26:R28"/>
    <mergeCell ref="K30:R32"/>
    <mergeCell ref="K35:R37"/>
    <mergeCell ref="N18:T18"/>
    <mergeCell ref="B12:H12"/>
    <mergeCell ref="F40:H40"/>
    <mergeCell ref="E39:J39"/>
    <mergeCell ref="L40:N40"/>
    <mergeCell ref="B76:K76"/>
  </mergeCells>
  <conditionalFormatting sqref="J42:J53">
    <cfRule type="expression" dxfId="116" priority="9">
      <formula>J42&gt;G42</formula>
    </cfRule>
  </conditionalFormatting>
  <conditionalFormatting sqref="P42:P50">
    <cfRule type="expression" dxfId="115" priority="8">
      <formula>P42&gt;M42</formula>
    </cfRule>
  </conditionalFormatting>
  <conditionalFormatting sqref="P51:P53">
    <cfRule type="expression" dxfId="114" priority="6">
      <formula>P51&gt;M51</formula>
    </cfRule>
  </conditionalFormatting>
  <conditionalFormatting sqref="X53">
    <cfRule type="expression" dxfId="113" priority="3">
      <formula>X53&gt;U53</formula>
    </cfRule>
  </conditionalFormatting>
  <conditionalFormatting sqref="V42:V50">
    <cfRule type="expression" dxfId="112" priority="2">
      <formula>V42&gt;S42</formula>
    </cfRule>
  </conditionalFormatting>
  <conditionalFormatting sqref="V51:V53">
    <cfRule type="expression" dxfId="111" priority="1">
      <formula>V51&gt;S51</formula>
    </cfRule>
  </conditionalFormatting>
  <hyperlinks>
    <hyperlink ref="N18" r:id="rId3" xr:uid="{00000000-0004-0000-0400-000000000000}"/>
  </hyperlinks>
  <pageMargins left="0.25" right="0.25" top="0.75" bottom="0.75" header="0.3" footer="0.3"/>
  <pageSetup scale="36" fitToHeight="0" orientation="landscape" r:id="rId4"/>
  <headerFooter alignWithMargins="0">
    <oddFooter>&amp;LApril 2014&amp;C&amp;A&amp;RPage &amp;P of &amp;N</oddFooter>
  </headerFooter>
  <rowBreaks count="1" manualBreakCount="1">
    <brk id="61" max="23"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pageSetUpPr fitToPage="1"/>
  </sheetPr>
  <dimension ref="A1:AI48"/>
  <sheetViews>
    <sheetView zoomScale="40" zoomScaleNormal="40" zoomScaleSheetLayoutView="50" workbookViewId="0">
      <selection activeCell="F17" sqref="F17"/>
    </sheetView>
  </sheetViews>
  <sheetFormatPr defaultColWidth="8.85546875" defaultRowHeight="12.75" x14ac:dyDescent="0.2"/>
  <cols>
    <col min="1" max="1" width="2.7109375" style="732" customWidth="1"/>
    <col min="2" max="2" width="47.140625" style="732" customWidth="1"/>
    <col min="3" max="3" width="16.140625" style="732" customWidth="1"/>
    <col min="4" max="4" width="16.7109375" style="732" customWidth="1"/>
    <col min="5" max="6" width="14.7109375" style="732" customWidth="1"/>
    <col min="7" max="7" width="20.42578125" style="732" customWidth="1"/>
    <col min="8" max="8" width="15.140625" style="732" customWidth="1"/>
    <col min="9" max="9" width="18.42578125" style="732" customWidth="1"/>
    <col min="10" max="10" width="20.42578125" style="732" customWidth="1"/>
    <col min="11" max="11" width="19.42578125" style="732" customWidth="1"/>
    <col min="12" max="12" width="16.7109375" style="732" customWidth="1"/>
    <col min="13" max="13" width="20.28515625" style="732" customWidth="1"/>
    <col min="14" max="14" width="14.5703125" style="732" customWidth="1"/>
    <col min="15" max="15" width="14.42578125" style="732" customWidth="1"/>
    <col min="16" max="17" width="8.85546875" style="732" customWidth="1"/>
    <col min="18" max="18" width="9.140625" style="732" customWidth="1"/>
    <col min="19" max="20" width="8.85546875" style="732" customWidth="1"/>
    <col min="21" max="21" width="10.28515625" style="732" customWidth="1"/>
    <col min="22" max="22" width="13" style="732" customWidth="1"/>
    <col min="23" max="23" width="8.85546875" style="732" customWidth="1"/>
    <col min="24" max="35" width="8.85546875" style="732"/>
    <col min="36" max="16384" width="8.85546875" style="53"/>
  </cols>
  <sheetData>
    <row r="1" spans="1:35" s="1386" customFormat="1" ht="26.25" x14ac:dyDescent="0.4">
      <c r="A1" s="1381" t="s">
        <v>36</v>
      </c>
      <c r="B1" s="1384"/>
      <c r="C1" s="1385"/>
      <c r="D1" s="1385"/>
      <c r="E1" s="1385"/>
      <c r="F1" s="1385"/>
      <c r="G1" s="1385"/>
      <c r="H1" s="1385"/>
      <c r="I1" s="1385"/>
      <c r="J1" s="1384"/>
      <c r="K1" s="1384"/>
      <c r="L1" s="1385"/>
      <c r="M1" s="1385"/>
      <c r="N1" s="1385"/>
      <c r="O1" s="1385"/>
      <c r="P1" s="1385"/>
      <c r="Q1" s="1385"/>
      <c r="R1" s="1385"/>
      <c r="S1" s="1385"/>
      <c r="T1" s="1385"/>
      <c r="U1" s="1385"/>
      <c r="V1" s="1385"/>
      <c r="W1" s="1385"/>
      <c r="X1" s="1385"/>
      <c r="Y1" s="1385"/>
      <c r="Z1" s="1385"/>
      <c r="AA1" s="1385"/>
      <c r="AB1" s="1385"/>
      <c r="AC1" s="1385"/>
      <c r="AD1" s="1385"/>
      <c r="AE1" s="1385"/>
      <c r="AF1" s="1385"/>
      <c r="AG1" s="1385"/>
      <c r="AH1" s="1385"/>
      <c r="AI1" s="1385"/>
    </row>
    <row r="2" spans="1:35" s="1499" customFormat="1" ht="23.25" x14ac:dyDescent="0.35">
      <c r="A2" s="1387" t="s">
        <v>290</v>
      </c>
      <c r="B2" s="1449"/>
      <c r="C2" s="1450"/>
      <c r="D2" s="1450"/>
      <c r="E2" s="1450"/>
      <c r="F2" s="1450"/>
      <c r="G2" s="1450"/>
      <c r="H2" s="1450"/>
      <c r="I2" s="1450"/>
      <c r="J2" s="1449"/>
      <c r="K2" s="1449"/>
      <c r="L2" s="1450"/>
      <c r="M2" s="1450"/>
      <c r="N2" s="1450"/>
      <c r="O2" s="1450"/>
      <c r="P2" s="1450"/>
      <c r="Q2" s="1450"/>
      <c r="R2" s="1450"/>
      <c r="S2" s="1450"/>
      <c r="T2" s="1450"/>
      <c r="U2" s="1450"/>
      <c r="V2" s="1450"/>
      <c r="W2" s="1450"/>
      <c r="X2" s="1450"/>
      <c r="Y2" s="1450"/>
      <c r="Z2" s="1450"/>
      <c r="AA2" s="1450"/>
      <c r="AB2" s="1450"/>
      <c r="AC2" s="1450"/>
      <c r="AD2" s="1450"/>
      <c r="AE2" s="1450"/>
      <c r="AF2" s="1450"/>
      <c r="AG2" s="1450"/>
      <c r="AH2" s="1450"/>
      <c r="AI2" s="1450"/>
    </row>
    <row r="3" spans="1:35" s="54" customFormat="1" ht="15" x14ac:dyDescent="0.25">
      <c r="A3" s="417"/>
      <c r="B3" s="398"/>
      <c r="C3" s="417"/>
      <c r="D3" s="417"/>
      <c r="E3" s="417"/>
      <c r="F3" s="417"/>
      <c r="G3" s="417"/>
      <c r="H3" s="417"/>
      <c r="I3" s="417"/>
      <c r="J3" s="398"/>
      <c r="K3" s="398"/>
      <c r="L3" s="417"/>
      <c r="M3" s="417"/>
      <c r="N3" s="417"/>
      <c r="O3" s="417"/>
      <c r="P3" s="417"/>
      <c r="Q3" s="417"/>
      <c r="R3" s="417"/>
      <c r="S3" s="417"/>
      <c r="T3" s="417"/>
      <c r="U3" s="417"/>
      <c r="V3" s="417"/>
      <c r="W3" s="417"/>
      <c r="X3" s="417"/>
      <c r="Y3" s="417"/>
      <c r="Z3" s="417"/>
      <c r="AA3" s="417"/>
      <c r="AB3" s="417"/>
      <c r="AC3" s="417"/>
      <c r="AD3" s="417"/>
      <c r="AE3" s="417"/>
      <c r="AF3" s="417"/>
      <c r="AG3" s="417"/>
      <c r="AH3" s="417"/>
      <c r="AI3" s="417"/>
    </row>
    <row r="4" spans="1:35" s="60" customFormat="1" ht="15" x14ac:dyDescent="0.25">
      <c r="A4" s="417"/>
      <c r="B4" s="1600" t="s">
        <v>38</v>
      </c>
      <c r="C4" s="417"/>
      <c r="D4" s="417"/>
      <c r="E4" s="417"/>
      <c r="F4" s="419" t="s">
        <v>37</v>
      </c>
      <c r="G4" s="398"/>
      <c r="H4" s="417"/>
      <c r="I4" s="417"/>
      <c r="J4" s="398"/>
      <c r="K4" s="398"/>
      <c r="L4" s="417"/>
      <c r="M4" s="417"/>
      <c r="N4" s="417"/>
      <c r="O4" s="417"/>
      <c r="P4" s="417"/>
      <c r="Q4" s="417"/>
      <c r="R4" s="417"/>
      <c r="S4" s="417"/>
      <c r="T4" s="417"/>
      <c r="U4" s="417"/>
      <c r="V4" s="417"/>
      <c r="W4" s="417"/>
      <c r="X4" s="417"/>
      <c r="Y4" s="417"/>
      <c r="Z4" s="417"/>
      <c r="AA4" s="417"/>
      <c r="AB4" s="417"/>
      <c r="AC4" s="417"/>
      <c r="AD4" s="417"/>
      <c r="AE4" s="417"/>
      <c r="AF4" s="417"/>
      <c r="AG4" s="417"/>
      <c r="AH4" s="417"/>
      <c r="AI4" s="417"/>
    </row>
    <row r="5" spans="1:35" s="60" customFormat="1" ht="15" x14ac:dyDescent="0.25">
      <c r="A5" s="417"/>
      <c r="B5" s="1601" t="str">
        <f>'1. Building Information'!$C$14</f>
        <v>Project Name</v>
      </c>
      <c r="C5" s="417"/>
      <c r="D5" s="417"/>
      <c r="E5" s="417"/>
      <c r="F5" s="421" t="s">
        <v>171</v>
      </c>
      <c r="G5" s="546"/>
      <c r="H5" s="696"/>
      <c r="I5" s="417"/>
      <c r="J5" s="398"/>
      <c r="K5" s="398"/>
      <c r="L5" s="417"/>
      <c r="M5" s="417"/>
      <c r="N5" s="417"/>
      <c r="O5" s="417"/>
      <c r="P5" s="417"/>
      <c r="Q5" s="417"/>
      <c r="R5" s="417"/>
      <c r="S5" s="417"/>
      <c r="T5" s="417"/>
      <c r="U5" s="417"/>
      <c r="V5" s="417"/>
      <c r="W5" s="417"/>
      <c r="X5" s="417"/>
      <c r="Y5" s="417"/>
      <c r="Z5" s="417"/>
      <c r="AA5" s="417"/>
      <c r="AB5" s="417"/>
      <c r="AC5" s="417"/>
      <c r="AD5" s="417"/>
      <c r="AE5" s="417"/>
      <c r="AF5" s="417"/>
      <c r="AG5" s="417"/>
      <c r="AH5" s="417"/>
      <c r="AI5" s="417"/>
    </row>
    <row r="6" spans="1:35" s="60" customFormat="1" ht="15" x14ac:dyDescent="0.25">
      <c r="A6" s="417"/>
      <c r="B6" s="548"/>
      <c r="C6" s="417"/>
      <c r="D6" s="417"/>
      <c r="E6" s="417"/>
      <c r="F6" s="549" t="s">
        <v>91</v>
      </c>
      <c r="G6" s="550"/>
      <c r="H6" s="551"/>
      <c r="I6" s="417"/>
      <c r="J6" s="398"/>
      <c r="K6" s="398"/>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s="43" customFormat="1" ht="15" x14ac:dyDescent="0.25">
      <c r="A7" s="426"/>
      <c r="B7" s="418" t="s">
        <v>55</v>
      </c>
      <c r="C7" s="402"/>
      <c r="D7" s="402"/>
      <c r="E7" s="402"/>
      <c r="F7" s="826" t="s">
        <v>88</v>
      </c>
      <c r="G7" s="827"/>
      <c r="H7" s="828"/>
      <c r="I7" s="402"/>
      <c r="J7" s="429"/>
      <c r="K7" s="429"/>
      <c r="L7" s="426"/>
      <c r="M7" s="426"/>
      <c r="N7" s="426"/>
      <c r="O7" s="426"/>
      <c r="P7" s="426"/>
      <c r="Q7" s="426"/>
      <c r="R7" s="426"/>
      <c r="S7" s="426"/>
      <c r="T7" s="426"/>
      <c r="U7" s="426"/>
      <c r="V7" s="426"/>
      <c r="W7" s="426"/>
      <c r="X7" s="426"/>
      <c r="Y7" s="426"/>
      <c r="Z7" s="426"/>
      <c r="AA7" s="426"/>
      <c r="AB7" s="426"/>
      <c r="AC7" s="426"/>
      <c r="AD7" s="426"/>
      <c r="AE7" s="426"/>
      <c r="AF7" s="426"/>
      <c r="AG7" s="426"/>
      <c r="AH7" s="426"/>
      <c r="AI7" s="426"/>
    </row>
    <row r="8" spans="1:35" s="54" customFormat="1" ht="15" x14ac:dyDescent="0.25">
      <c r="A8" s="417"/>
      <c r="B8" s="1997" t="s">
        <v>787</v>
      </c>
      <c r="C8" s="1997"/>
      <c r="D8" s="1997"/>
      <c r="E8" s="398"/>
      <c r="F8" s="549" t="s">
        <v>89</v>
      </c>
      <c r="G8" s="829"/>
      <c r="H8" s="430"/>
      <c r="I8" s="398"/>
      <c r="J8" s="398"/>
      <c r="K8" s="402"/>
      <c r="L8" s="402"/>
      <c r="M8" s="417"/>
      <c r="N8" s="417"/>
      <c r="O8" s="417"/>
      <c r="P8" s="417"/>
      <c r="Q8" s="417"/>
      <c r="R8" s="417"/>
      <c r="S8" s="417"/>
      <c r="T8" s="417"/>
      <c r="U8" s="417"/>
      <c r="V8" s="417"/>
      <c r="W8" s="417"/>
      <c r="X8" s="417"/>
      <c r="Y8" s="417"/>
      <c r="Z8" s="417"/>
      <c r="AA8" s="417"/>
      <c r="AB8" s="417"/>
      <c r="AC8" s="417"/>
      <c r="AD8" s="417"/>
      <c r="AE8" s="417"/>
      <c r="AF8" s="417"/>
      <c r="AG8" s="417"/>
      <c r="AH8" s="417"/>
      <c r="AI8" s="417"/>
    </row>
    <row r="9" spans="1:35" s="54" customFormat="1" ht="18.75" customHeight="1" x14ac:dyDescent="0.25">
      <c r="A9" s="417"/>
      <c r="B9" s="1997"/>
      <c r="C9" s="1997"/>
      <c r="D9" s="1997"/>
      <c r="E9" s="417"/>
      <c r="F9" s="417"/>
      <c r="G9" s="417"/>
      <c r="H9" s="417"/>
      <c r="I9" s="417"/>
      <c r="J9" s="417"/>
      <c r="K9" s="402"/>
      <c r="L9" s="417"/>
      <c r="M9" s="417"/>
      <c r="N9" s="417"/>
      <c r="O9" s="417"/>
      <c r="P9" s="417"/>
      <c r="Q9" s="417"/>
      <c r="R9" s="417"/>
      <c r="S9" s="417"/>
      <c r="T9" s="417"/>
      <c r="U9" s="417"/>
      <c r="V9" s="417"/>
      <c r="W9" s="417"/>
      <c r="X9" s="417"/>
      <c r="Y9" s="417"/>
      <c r="Z9" s="417"/>
      <c r="AA9" s="417"/>
      <c r="AB9" s="417"/>
      <c r="AC9" s="417"/>
      <c r="AD9" s="417"/>
      <c r="AE9" s="417"/>
      <c r="AF9" s="417"/>
      <c r="AG9" s="417"/>
      <c r="AH9" s="417"/>
      <c r="AI9" s="417"/>
    </row>
    <row r="10" spans="1:35" s="153" customFormat="1" ht="46.5" customHeight="1" x14ac:dyDescent="0.25">
      <c r="A10" s="417"/>
      <c r="B10" s="1997" t="s">
        <v>788</v>
      </c>
      <c r="C10" s="1997"/>
      <c r="D10" s="1997"/>
      <c r="E10" s="1997"/>
      <c r="F10" s="1997"/>
      <c r="G10" s="1997"/>
      <c r="H10" s="417"/>
      <c r="I10" s="417"/>
      <c r="J10" s="417"/>
      <c r="K10" s="402"/>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row>
    <row r="11" spans="1:35" s="54" customFormat="1" ht="15" x14ac:dyDescent="0.25">
      <c r="A11" s="417"/>
      <c r="B11" s="397"/>
      <c r="C11" s="402"/>
      <c r="D11" s="402"/>
      <c r="E11" s="402"/>
      <c r="F11" s="402"/>
      <c r="G11" s="402"/>
      <c r="H11" s="402"/>
      <c r="I11" s="402"/>
      <c r="J11" s="398"/>
      <c r="K11" s="398"/>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row>
    <row r="12" spans="1:35" s="1606" customFormat="1" ht="15.75" x14ac:dyDescent="0.25">
      <c r="A12" s="1455"/>
      <c r="B12" s="1602" t="s">
        <v>289</v>
      </c>
      <c r="C12" s="1457"/>
      <c r="D12" s="1458"/>
      <c r="E12" s="1458"/>
      <c r="F12" s="1458"/>
      <c r="G12" s="1458"/>
      <c r="H12" s="1458"/>
      <c r="I12" s="1458"/>
      <c r="J12" s="1458"/>
      <c r="K12" s="1458"/>
      <c r="L12" s="1458"/>
      <c r="M12" s="1458"/>
      <c r="N12" s="1458"/>
      <c r="O12" s="1458"/>
      <c r="P12" s="1455"/>
      <c r="Q12" s="1605"/>
      <c r="R12" s="1605"/>
      <c r="S12" s="1605"/>
      <c r="T12" s="1605"/>
      <c r="U12" s="1605"/>
      <c r="V12" s="1605"/>
      <c r="W12" s="1605"/>
      <c r="X12" s="1605"/>
      <c r="Y12" s="1455"/>
      <c r="Z12" s="1455"/>
      <c r="AA12" s="1455"/>
      <c r="AB12" s="1455"/>
      <c r="AC12" s="1455"/>
      <c r="AD12" s="1455"/>
      <c r="AE12" s="1455"/>
      <c r="AF12" s="1455"/>
      <c r="AG12" s="1455"/>
      <c r="AH12" s="1455"/>
      <c r="AI12" s="1455"/>
    </row>
    <row r="13" spans="1:35" s="52" customFormat="1" ht="15.75" x14ac:dyDescent="0.25">
      <c r="A13" s="715"/>
      <c r="B13" s="830" t="s">
        <v>174</v>
      </c>
      <c r="C13" s="831"/>
      <c r="D13" s="716"/>
      <c r="E13" s="716"/>
      <c r="F13" s="716"/>
      <c r="G13" s="716"/>
      <c r="H13" s="716"/>
      <c r="I13" s="716"/>
      <c r="J13" s="716"/>
      <c r="K13" s="716"/>
      <c r="L13" s="716"/>
      <c r="M13" s="716"/>
      <c r="N13" s="716"/>
      <c r="O13" s="716"/>
      <c r="P13" s="715"/>
      <c r="Q13" s="718"/>
      <c r="R13" s="718"/>
      <c r="S13" s="718"/>
      <c r="T13" s="718"/>
      <c r="U13" s="718"/>
      <c r="V13" s="718"/>
      <c r="W13" s="718"/>
      <c r="X13" s="718"/>
      <c r="Y13" s="715"/>
      <c r="Z13" s="715"/>
      <c r="AA13" s="715"/>
      <c r="AB13" s="715"/>
      <c r="AC13" s="715"/>
      <c r="AD13" s="715"/>
      <c r="AE13" s="715"/>
      <c r="AF13" s="715"/>
      <c r="AG13" s="715"/>
      <c r="AH13" s="715"/>
      <c r="AI13" s="715"/>
    </row>
    <row r="14" spans="1:35" s="52" customFormat="1" ht="16.5" thickBot="1" x14ac:dyDescent="0.3">
      <c r="A14" s="715"/>
      <c r="B14" s="714" t="s">
        <v>395</v>
      </c>
      <c r="C14" s="831"/>
      <c r="D14" s="716"/>
      <c r="E14" s="716"/>
      <c r="F14" s="716"/>
      <c r="G14" s="716"/>
      <c r="H14" s="716"/>
      <c r="I14" s="716"/>
      <c r="J14" s="716"/>
      <c r="K14" s="716"/>
      <c r="L14" s="716"/>
      <c r="M14" s="716"/>
      <c r="N14" s="716"/>
      <c r="O14" s="716"/>
      <c r="P14" s="715"/>
      <c r="Q14" s="718"/>
      <c r="R14" s="718"/>
      <c r="S14" s="718"/>
      <c r="T14" s="718"/>
      <c r="U14" s="718"/>
      <c r="V14" s="718"/>
      <c r="W14" s="718"/>
      <c r="X14" s="718"/>
      <c r="Y14" s="715"/>
      <c r="Z14" s="715"/>
      <c r="AA14" s="715"/>
      <c r="AB14" s="715"/>
      <c r="AC14" s="715"/>
      <c r="AD14" s="715"/>
      <c r="AE14" s="715"/>
      <c r="AF14" s="715"/>
      <c r="AG14" s="715"/>
      <c r="AH14" s="715"/>
      <c r="AI14" s="715"/>
    </row>
    <row r="15" spans="1:35" s="52" customFormat="1" ht="57" customHeight="1" thickBot="1" x14ac:dyDescent="0.3">
      <c r="A15" s="715"/>
      <c r="B15" s="832"/>
      <c r="C15" s="1653" t="str">
        <f>'1. Building Information'!$B$55</f>
        <v>SITE 1: Project Name -- Project Address</v>
      </c>
      <c r="D15" s="1654" t="str">
        <f>'1. Building Information'!$B$107</f>
        <v xml:space="preserve">SITE 2:  -- </v>
      </c>
      <c r="E15" s="1655" t="str">
        <f>'1. Building Information'!$B$155</f>
        <v xml:space="preserve">SITE 3:  -- </v>
      </c>
      <c r="F15" s="716"/>
      <c r="G15" s="716"/>
      <c r="H15" s="716"/>
      <c r="I15" s="716"/>
      <c r="J15" s="716"/>
      <c r="K15" s="716"/>
      <c r="L15" s="716"/>
      <c r="M15" s="716"/>
      <c r="N15" s="716"/>
      <c r="O15" s="716"/>
      <c r="P15" s="715"/>
      <c r="Q15" s="718"/>
      <c r="R15" s="718"/>
      <c r="S15" s="718"/>
      <c r="T15" s="718"/>
      <c r="U15" s="718"/>
      <c r="V15" s="718"/>
      <c r="W15" s="718"/>
      <c r="X15" s="718"/>
      <c r="Y15" s="715"/>
      <c r="Z15" s="715"/>
      <c r="AA15" s="715"/>
      <c r="AB15" s="715"/>
      <c r="AC15" s="715"/>
      <c r="AD15" s="715"/>
      <c r="AE15" s="715"/>
      <c r="AF15" s="715"/>
      <c r="AG15" s="715"/>
      <c r="AH15" s="715"/>
      <c r="AI15" s="715"/>
    </row>
    <row r="16" spans="1:35" s="52" customFormat="1" ht="18" x14ac:dyDescent="0.25">
      <c r="A16" s="715"/>
      <c r="B16" s="833" t="str">
        <f>'1. Building Information'!F138</f>
        <v>Roof (Conventional)</v>
      </c>
      <c r="C16" s="834">
        <f>'1. Building Information'!J90</f>
        <v>0</v>
      </c>
      <c r="D16" s="835">
        <f>'1. Building Information'!J138</f>
        <v>0</v>
      </c>
      <c r="E16" s="836">
        <f>'1. Building Information'!J186</f>
        <v>0</v>
      </c>
      <c r="F16" s="837" t="s">
        <v>215</v>
      </c>
      <c r="G16" s="716"/>
      <c r="H16" s="716"/>
      <c r="I16" s="716"/>
      <c r="J16" s="716"/>
      <c r="K16" s="716"/>
      <c r="L16" s="716"/>
      <c r="M16" s="716"/>
      <c r="N16" s="716"/>
      <c r="O16" s="716"/>
      <c r="P16" s="715"/>
      <c r="Q16" s="718"/>
      <c r="R16" s="718"/>
      <c r="S16" s="718"/>
      <c r="T16" s="718"/>
      <c r="U16" s="718"/>
      <c r="V16" s="718"/>
      <c r="W16" s="718"/>
      <c r="X16" s="718"/>
      <c r="Y16" s="715"/>
      <c r="Z16" s="715"/>
      <c r="AA16" s="715"/>
      <c r="AB16" s="715"/>
      <c r="AC16" s="715"/>
      <c r="AD16" s="715"/>
      <c r="AE16" s="715"/>
      <c r="AF16" s="715"/>
      <c r="AG16" s="715"/>
      <c r="AH16" s="715"/>
      <c r="AI16" s="715"/>
    </row>
    <row r="17" spans="1:35" s="63" customFormat="1" ht="15.75" x14ac:dyDescent="0.25">
      <c r="A17" s="715"/>
      <c r="B17" s="838" t="s">
        <v>212</v>
      </c>
      <c r="C17" s="1251">
        <v>0.85</v>
      </c>
      <c r="D17" s="1252">
        <v>0.85</v>
      </c>
      <c r="E17" s="1253">
        <v>0.85</v>
      </c>
      <c r="F17" s="837" t="s">
        <v>396</v>
      </c>
      <c r="G17" s="716"/>
      <c r="H17" s="716"/>
      <c r="I17" s="716"/>
      <c r="J17" s="716"/>
      <c r="K17" s="716"/>
      <c r="L17" s="716"/>
      <c r="M17" s="716"/>
      <c r="N17" s="716"/>
      <c r="O17" s="716"/>
      <c r="P17" s="715"/>
      <c r="Q17" s="718"/>
      <c r="R17" s="718"/>
      <c r="S17" s="718"/>
      <c r="T17" s="718"/>
      <c r="U17" s="718"/>
      <c r="V17" s="718"/>
      <c r="W17" s="718"/>
      <c r="X17" s="718"/>
      <c r="Y17" s="715"/>
      <c r="Z17" s="715"/>
      <c r="AA17" s="715"/>
      <c r="AB17" s="715"/>
      <c r="AC17" s="715"/>
      <c r="AD17" s="715"/>
      <c r="AE17" s="715"/>
      <c r="AF17" s="715"/>
      <c r="AG17" s="715"/>
      <c r="AH17" s="715"/>
      <c r="AI17" s="715"/>
    </row>
    <row r="18" spans="1:35" s="63" customFormat="1" ht="18" x14ac:dyDescent="0.25">
      <c r="A18" s="715"/>
      <c r="B18" s="838" t="str">
        <f>'1. Building Information'!F139</f>
        <v>Other &lt;Please Specify&gt;</v>
      </c>
      <c r="C18" s="834">
        <f>'1. Building Information'!J91</f>
        <v>0</v>
      </c>
      <c r="D18" s="835">
        <f>'1. Building Information'!J139</f>
        <v>0</v>
      </c>
      <c r="E18" s="836">
        <f>'1. Building Information'!J187</f>
        <v>0</v>
      </c>
      <c r="F18" s="837" t="s">
        <v>215</v>
      </c>
      <c r="G18" s="716"/>
      <c r="H18" s="716"/>
      <c r="I18" s="716"/>
      <c r="J18" s="716"/>
      <c r="K18" s="716"/>
      <c r="L18" s="716"/>
      <c r="M18" s="716"/>
      <c r="N18" s="716"/>
      <c r="O18" s="716"/>
      <c r="P18" s="715"/>
      <c r="Q18" s="718"/>
      <c r="R18" s="718"/>
      <c r="S18" s="718"/>
      <c r="T18" s="718"/>
      <c r="U18" s="718"/>
      <c r="V18" s="718"/>
      <c r="W18" s="718"/>
      <c r="X18" s="718"/>
      <c r="Y18" s="715"/>
      <c r="Z18" s="715"/>
      <c r="AA18" s="715"/>
      <c r="AB18" s="715"/>
      <c r="AC18" s="715"/>
      <c r="AD18" s="715"/>
      <c r="AE18" s="715"/>
      <c r="AF18" s="715"/>
      <c r="AG18" s="715"/>
      <c r="AH18" s="715"/>
      <c r="AI18" s="715"/>
    </row>
    <row r="19" spans="1:35" s="52" customFormat="1" ht="15.75" x14ac:dyDescent="0.25">
      <c r="A19" s="715"/>
      <c r="B19" s="838" t="s">
        <v>216</v>
      </c>
      <c r="C19" s="1254">
        <v>0.7</v>
      </c>
      <c r="D19" s="1255">
        <v>0.7</v>
      </c>
      <c r="E19" s="1256">
        <v>0.7</v>
      </c>
      <c r="F19" s="839" t="s">
        <v>397</v>
      </c>
      <c r="G19" s="716"/>
      <c r="H19" s="716"/>
      <c r="I19" s="716"/>
      <c r="J19" s="716"/>
      <c r="K19" s="716"/>
      <c r="L19" s="716"/>
      <c r="M19" s="716"/>
      <c r="N19" s="716"/>
      <c r="O19" s="716"/>
      <c r="P19" s="715"/>
      <c r="Q19" s="718"/>
      <c r="R19" s="718"/>
      <c r="S19" s="718"/>
      <c r="T19" s="718"/>
      <c r="U19" s="718"/>
      <c r="V19" s="718"/>
      <c r="W19" s="718"/>
      <c r="X19" s="718"/>
      <c r="Y19" s="715"/>
      <c r="Z19" s="715"/>
      <c r="AA19" s="715"/>
      <c r="AB19" s="715"/>
      <c r="AC19" s="715"/>
      <c r="AD19" s="715"/>
      <c r="AE19" s="715"/>
      <c r="AF19" s="715"/>
      <c r="AG19" s="715"/>
      <c r="AH19" s="715"/>
      <c r="AI19" s="715"/>
    </row>
    <row r="20" spans="1:35" s="63" customFormat="1" ht="18" x14ac:dyDescent="0.25">
      <c r="A20" s="715"/>
      <c r="B20" s="838" t="s">
        <v>217</v>
      </c>
      <c r="C20" s="840">
        <f>C16+C18</f>
        <v>0</v>
      </c>
      <c r="D20" s="841">
        <f>D16+D18</f>
        <v>0</v>
      </c>
      <c r="E20" s="842">
        <f>E16+E18</f>
        <v>0</v>
      </c>
      <c r="F20" s="837" t="s">
        <v>215</v>
      </c>
      <c r="G20" s="716"/>
      <c r="H20" s="716"/>
      <c r="I20" s="716"/>
      <c r="J20" s="716"/>
      <c r="K20" s="716"/>
      <c r="L20" s="716"/>
      <c r="M20" s="716"/>
      <c r="N20" s="716"/>
      <c r="O20" s="716"/>
      <c r="P20" s="715"/>
      <c r="Q20" s="718"/>
      <c r="R20" s="718"/>
      <c r="S20" s="718"/>
      <c r="T20" s="718"/>
      <c r="U20" s="718"/>
      <c r="V20" s="718"/>
      <c r="W20" s="718"/>
      <c r="X20" s="718"/>
      <c r="Y20" s="715"/>
      <c r="Z20" s="715"/>
      <c r="AA20" s="715"/>
      <c r="AB20" s="715"/>
      <c r="AC20" s="715"/>
      <c r="AD20" s="715"/>
      <c r="AE20" s="715"/>
      <c r="AF20" s="715"/>
      <c r="AG20" s="715"/>
      <c r="AH20" s="715"/>
      <c r="AI20" s="715"/>
    </row>
    <row r="21" spans="1:35" s="63" customFormat="1" ht="16.5" thickBot="1" x14ac:dyDescent="0.3">
      <c r="A21" s="715"/>
      <c r="B21" s="843" t="s">
        <v>105</v>
      </c>
      <c r="C21" s="844">
        <f>IF(C20&gt;0,(C16*C17+C18*C19)/C20,0)</f>
        <v>0</v>
      </c>
      <c r="D21" s="845">
        <f>IF(D20&gt;0,(D16*D17+D18*D19)/D20,0)</f>
        <v>0</v>
      </c>
      <c r="E21" s="846">
        <f>IF(E20&gt;0,(E16*E17+E18*E19)/E20,0)</f>
        <v>0</v>
      </c>
      <c r="F21" s="837"/>
      <c r="G21" s="716"/>
      <c r="H21" s="716"/>
      <c r="I21" s="716"/>
      <c r="J21" s="716"/>
      <c r="K21" s="716"/>
      <c r="L21" s="716"/>
      <c r="M21" s="716"/>
      <c r="N21" s="716"/>
      <c r="O21" s="716"/>
      <c r="P21" s="715"/>
      <c r="Q21" s="718"/>
      <c r="R21" s="718"/>
      <c r="S21" s="718"/>
      <c r="T21" s="718"/>
      <c r="U21" s="718"/>
      <c r="V21" s="718"/>
      <c r="W21" s="718"/>
      <c r="X21" s="718"/>
      <c r="Y21" s="715"/>
      <c r="Z21" s="715"/>
      <c r="AA21" s="715"/>
      <c r="AB21" s="715"/>
      <c r="AC21" s="715"/>
      <c r="AD21" s="715"/>
      <c r="AE21" s="715"/>
      <c r="AF21" s="715"/>
      <c r="AG21" s="715"/>
      <c r="AH21" s="715"/>
      <c r="AI21" s="715"/>
    </row>
    <row r="22" spans="1:35" s="63" customFormat="1" ht="21.75" customHeight="1" x14ac:dyDescent="0.25">
      <c r="A22" s="715"/>
      <c r="B22" s="847"/>
      <c r="C22" s="848"/>
      <c r="D22" s="848"/>
      <c r="E22" s="848"/>
      <c r="F22" s="837"/>
      <c r="G22" s="716"/>
      <c r="H22" s="716"/>
      <c r="I22" s="716"/>
      <c r="J22" s="716"/>
      <c r="K22" s="716"/>
      <c r="L22" s="716"/>
      <c r="M22" s="716"/>
      <c r="N22" s="716"/>
      <c r="O22" s="716"/>
      <c r="P22" s="715"/>
      <c r="Q22" s="718"/>
      <c r="R22" s="718"/>
      <c r="S22" s="718"/>
      <c r="T22" s="718"/>
      <c r="U22" s="718"/>
      <c r="V22" s="718"/>
      <c r="W22" s="718"/>
      <c r="X22" s="718"/>
      <c r="Y22" s="715"/>
      <c r="Z22" s="715"/>
      <c r="AA22" s="715"/>
      <c r="AB22" s="715"/>
      <c r="AC22" s="715"/>
      <c r="AD22" s="715"/>
      <c r="AE22" s="715"/>
      <c r="AF22" s="715"/>
      <c r="AG22" s="715"/>
      <c r="AH22" s="715"/>
      <c r="AI22" s="715"/>
    </row>
    <row r="23" spans="1:35" s="67" customFormat="1" ht="21.75" hidden="1" customHeight="1" x14ac:dyDescent="0.25">
      <c r="A23" s="715"/>
      <c r="B23" s="849" t="s">
        <v>580</v>
      </c>
      <c r="C23" s="850">
        <f>Rainwater!B48</f>
        <v>0</v>
      </c>
      <c r="D23" s="850">
        <f>Rainwater!B80</f>
        <v>0</v>
      </c>
      <c r="E23" s="851">
        <f>Rainwater!B113</f>
        <v>0</v>
      </c>
      <c r="F23" s="852" t="s">
        <v>805</v>
      </c>
      <c r="G23" s="716"/>
      <c r="H23" s="716"/>
      <c r="I23" s="716"/>
      <c r="J23" s="716"/>
      <c r="K23" s="716"/>
      <c r="L23" s="716"/>
      <c r="M23" s="716"/>
      <c r="N23" s="716"/>
      <c r="O23" s="716"/>
      <c r="P23" s="715"/>
      <c r="Q23" s="718"/>
      <c r="R23" s="718"/>
      <c r="S23" s="718"/>
      <c r="T23" s="718"/>
      <c r="U23" s="718"/>
      <c r="V23" s="718"/>
      <c r="W23" s="718"/>
      <c r="X23" s="718"/>
      <c r="Y23" s="715"/>
      <c r="Z23" s="715"/>
      <c r="AA23" s="715"/>
      <c r="AB23" s="715"/>
      <c r="AC23" s="715"/>
      <c r="AD23" s="715"/>
      <c r="AE23" s="715"/>
      <c r="AF23" s="715"/>
      <c r="AG23" s="715"/>
      <c r="AH23" s="715"/>
      <c r="AI23" s="715"/>
    </row>
    <row r="24" spans="1:35" s="63" customFormat="1" ht="21.75" hidden="1" customHeight="1" thickBot="1" x14ac:dyDescent="0.3">
      <c r="A24" s="715"/>
      <c r="B24" s="853" t="s">
        <v>260</v>
      </c>
      <c r="C24" s="854">
        <f>Rainwater!B49</f>
        <v>0.9</v>
      </c>
      <c r="D24" s="854">
        <f>Rainwater!B81</f>
        <v>0.9</v>
      </c>
      <c r="E24" s="855">
        <f>Rainwater!B114</f>
        <v>0.9</v>
      </c>
      <c r="F24" s="839"/>
      <c r="G24" s="716"/>
      <c r="H24" s="716"/>
      <c r="I24" s="716"/>
      <c r="J24" s="716"/>
      <c r="K24" s="716"/>
      <c r="L24" s="716"/>
      <c r="M24" s="716"/>
      <c r="N24" s="716"/>
      <c r="O24" s="716"/>
      <c r="P24" s="715"/>
      <c r="Q24" s="718"/>
      <c r="R24" s="718"/>
      <c r="S24" s="718"/>
      <c r="T24" s="718"/>
      <c r="U24" s="718"/>
      <c r="V24" s="718"/>
      <c r="W24" s="718"/>
      <c r="X24" s="718"/>
      <c r="Y24" s="715"/>
      <c r="Z24" s="715"/>
      <c r="AA24" s="715"/>
      <c r="AB24" s="715"/>
      <c r="AC24" s="715"/>
      <c r="AD24" s="715"/>
      <c r="AE24" s="715"/>
      <c r="AF24" s="715"/>
      <c r="AG24" s="715"/>
      <c r="AH24" s="715"/>
      <c r="AI24" s="715"/>
    </row>
    <row r="25" spans="1:35" s="67" customFormat="1" ht="21.75" customHeight="1" thickBot="1" x14ac:dyDescent="0.3">
      <c r="A25" s="715"/>
      <c r="B25" s="832"/>
      <c r="C25" s="831"/>
      <c r="D25" s="716"/>
      <c r="E25" s="716"/>
      <c r="F25" s="716"/>
      <c r="G25" s="716"/>
      <c r="H25" s="716"/>
      <c r="I25" s="716"/>
      <c r="J25" s="716"/>
      <c r="K25" s="716"/>
      <c r="L25" s="716"/>
      <c r="M25" s="716"/>
      <c r="N25" s="716"/>
      <c r="O25" s="716"/>
      <c r="P25" s="715"/>
      <c r="Q25" s="718"/>
      <c r="R25" s="718"/>
      <c r="S25" s="718"/>
      <c r="T25" s="718"/>
      <c r="U25" s="718"/>
      <c r="V25" s="718"/>
      <c r="W25" s="718"/>
      <c r="X25" s="718"/>
      <c r="Y25" s="715"/>
      <c r="Z25" s="715"/>
      <c r="AA25" s="715"/>
      <c r="AB25" s="715"/>
      <c r="AC25" s="715"/>
      <c r="AD25" s="715"/>
      <c r="AE25" s="715"/>
      <c r="AF25" s="715"/>
      <c r="AG25" s="715"/>
      <c r="AH25" s="715"/>
      <c r="AI25" s="715"/>
    </row>
    <row r="26" spans="1:35" s="52" customFormat="1" ht="21.75" customHeight="1" thickBot="1" x14ac:dyDescent="0.3">
      <c r="A26" s="715"/>
      <c r="B26" s="1260" t="s">
        <v>861</v>
      </c>
      <c r="C26" s="1258"/>
      <c r="D26" s="1259"/>
      <c r="E26" s="1656" t="str">
        <f>'1. Building Information'!B55</f>
        <v>SITE 1: Project Name -- Project Address</v>
      </c>
      <c r="F26" s="1657"/>
      <c r="G26" s="1658"/>
      <c r="H26" s="1656" t="str">
        <f>'1. Building Information'!B107</f>
        <v xml:space="preserve">SITE 2:  -- </v>
      </c>
      <c r="I26" s="1657"/>
      <c r="J26" s="1658"/>
      <c r="K26" s="1656" t="str">
        <f>'1. Building Information'!B155</f>
        <v xml:space="preserve">SITE 3:  -- </v>
      </c>
      <c r="L26" s="1657"/>
      <c r="M26" s="1658"/>
      <c r="N26" s="716"/>
      <c r="O26" s="716"/>
      <c r="P26" s="715"/>
      <c r="Q26" s="718"/>
      <c r="R26" s="718"/>
      <c r="S26" s="718"/>
      <c r="T26" s="718"/>
      <c r="U26" s="718"/>
      <c r="V26" s="718"/>
      <c r="W26" s="718"/>
      <c r="X26" s="718"/>
      <c r="Y26" s="715"/>
      <c r="Z26" s="715"/>
      <c r="AA26" s="715"/>
      <c r="AB26" s="715"/>
      <c r="AC26" s="715"/>
      <c r="AD26" s="715"/>
      <c r="AE26" s="715"/>
      <c r="AF26" s="715"/>
      <c r="AG26" s="715"/>
      <c r="AH26" s="715"/>
      <c r="AI26" s="715"/>
    </row>
    <row r="27" spans="1:35" s="57" customFormat="1" ht="99" customHeight="1" thickBot="1" x14ac:dyDescent="0.3">
      <c r="A27" s="856"/>
      <c r="B27" s="1659" t="s">
        <v>22</v>
      </c>
      <c r="C27" s="1660" t="s">
        <v>96</v>
      </c>
      <c r="D27" s="1661" t="s">
        <v>214</v>
      </c>
      <c r="E27" s="1662" t="s">
        <v>765</v>
      </c>
      <c r="F27" s="1663"/>
      <c r="G27" s="1412" t="s">
        <v>764</v>
      </c>
      <c r="H27" s="1662" t="s">
        <v>765</v>
      </c>
      <c r="I27" s="1663"/>
      <c r="J27" s="1412" t="s">
        <v>764</v>
      </c>
      <c r="K27" s="1662" t="s">
        <v>765</v>
      </c>
      <c r="L27" s="1663"/>
      <c r="M27" s="1412" t="s">
        <v>764</v>
      </c>
      <c r="N27" s="857"/>
      <c r="O27" s="857"/>
      <c r="P27" s="856"/>
      <c r="Q27" s="858"/>
      <c r="R27" s="858"/>
      <c r="S27" s="858"/>
      <c r="T27" s="858"/>
      <c r="U27" s="858"/>
      <c r="V27" s="858"/>
      <c r="W27" s="858"/>
      <c r="X27" s="858"/>
      <c r="Y27" s="856"/>
      <c r="Z27" s="856"/>
      <c r="AA27" s="856"/>
      <c r="AB27" s="856"/>
      <c r="AC27" s="856"/>
      <c r="AD27" s="856"/>
      <c r="AE27" s="856"/>
      <c r="AF27" s="856"/>
      <c r="AG27" s="856"/>
      <c r="AH27" s="856"/>
      <c r="AI27" s="856"/>
    </row>
    <row r="28" spans="1:35" s="57" customFormat="1" ht="45" x14ac:dyDescent="0.25">
      <c r="A28" s="856"/>
      <c r="B28" s="1664"/>
      <c r="C28" s="1539" t="s">
        <v>213</v>
      </c>
      <c r="D28" s="1540"/>
      <c r="E28" s="1629" t="s">
        <v>6</v>
      </c>
      <c r="F28" s="1539" t="s">
        <v>25</v>
      </c>
      <c r="G28" s="1665" t="s">
        <v>24</v>
      </c>
      <c r="H28" s="1629" t="s">
        <v>6</v>
      </c>
      <c r="I28" s="1539" t="s">
        <v>25</v>
      </c>
      <c r="J28" s="1411" t="s">
        <v>24</v>
      </c>
      <c r="K28" s="1629" t="s">
        <v>6</v>
      </c>
      <c r="L28" s="1539" t="s">
        <v>25</v>
      </c>
      <c r="M28" s="1411" t="s">
        <v>24</v>
      </c>
      <c r="N28" s="1666" t="s">
        <v>798</v>
      </c>
      <c r="O28" s="1666" t="s">
        <v>799</v>
      </c>
      <c r="P28" s="856"/>
      <c r="Q28" s="858"/>
      <c r="R28" s="858"/>
      <c r="S28" s="858"/>
      <c r="T28" s="858"/>
      <c r="U28" s="858"/>
      <c r="V28" s="858"/>
      <c r="W28" s="858"/>
      <c r="X28" s="858"/>
      <c r="Y28" s="856"/>
      <c r="Z28" s="856"/>
      <c r="AA28" s="856"/>
      <c r="AB28" s="856"/>
      <c r="AC28" s="856"/>
      <c r="AD28" s="856"/>
      <c r="AE28" s="856"/>
      <c r="AF28" s="856"/>
      <c r="AG28" s="856"/>
      <c r="AH28" s="856"/>
      <c r="AI28" s="856"/>
    </row>
    <row r="29" spans="1:35" s="57" customFormat="1" ht="15.75" x14ac:dyDescent="0.25">
      <c r="A29" s="856"/>
      <c r="B29" s="859" t="s">
        <v>28</v>
      </c>
      <c r="C29" s="860">
        <f>Rainwater!B30</f>
        <v>2.33</v>
      </c>
      <c r="D29" s="1261">
        <v>31</v>
      </c>
      <c r="E29" s="861">
        <f>Rainwater!J62</f>
        <v>0</v>
      </c>
      <c r="F29" s="862">
        <f>E29/$D29</f>
        <v>0</v>
      </c>
      <c r="G29" s="886"/>
      <c r="H29" s="861">
        <f>Rainwater!J94</f>
        <v>0</v>
      </c>
      <c r="I29" s="863">
        <f t="shared" ref="I29:I40" si="0">H29/$D29</f>
        <v>0</v>
      </c>
      <c r="J29" s="886"/>
      <c r="K29" s="861">
        <f>Rainwater!J127</f>
        <v>0</v>
      </c>
      <c r="L29" s="863">
        <f t="shared" ref="L29:L40" si="1">K29/$D29</f>
        <v>0</v>
      </c>
      <c r="M29" s="886"/>
      <c r="N29" s="861">
        <f t="shared" ref="N29:N40" si="2">E29+H29+K29</f>
        <v>0</v>
      </c>
      <c r="O29" s="864">
        <f>SUM(G29,J29,M29)</f>
        <v>0</v>
      </c>
      <c r="P29" s="856"/>
      <c r="Q29" s="858"/>
      <c r="R29" s="858"/>
      <c r="S29" s="858"/>
      <c r="T29" s="858"/>
      <c r="U29" s="858"/>
      <c r="V29" s="858"/>
      <c r="W29" s="858"/>
      <c r="X29" s="858"/>
      <c r="Y29" s="856"/>
      <c r="Z29" s="856"/>
      <c r="AA29" s="856"/>
      <c r="AB29" s="856"/>
      <c r="AC29" s="856"/>
      <c r="AD29" s="856"/>
      <c r="AE29" s="856"/>
      <c r="AF29" s="856"/>
      <c r="AG29" s="856"/>
      <c r="AH29" s="856"/>
      <c r="AI29" s="856"/>
    </row>
    <row r="30" spans="1:35" s="57" customFormat="1" ht="15.75" x14ac:dyDescent="0.25">
      <c r="A30" s="856"/>
      <c r="B30" s="859" t="s">
        <v>29</v>
      </c>
      <c r="C30" s="860">
        <f>Rainwater!B31</f>
        <v>4.7000000000000011</v>
      </c>
      <c r="D30" s="1261">
        <v>28</v>
      </c>
      <c r="E30" s="861">
        <f>Rainwater!J63</f>
        <v>0</v>
      </c>
      <c r="F30" s="862">
        <f t="shared" ref="F30:F40" si="3">E30/$D30</f>
        <v>0</v>
      </c>
      <c r="G30" s="887"/>
      <c r="H30" s="861">
        <f>Rainwater!J95</f>
        <v>0</v>
      </c>
      <c r="I30" s="863">
        <f t="shared" si="0"/>
        <v>0</v>
      </c>
      <c r="J30" s="887"/>
      <c r="K30" s="861">
        <f>Rainwater!J128</f>
        <v>0</v>
      </c>
      <c r="L30" s="863">
        <f t="shared" si="1"/>
        <v>0</v>
      </c>
      <c r="M30" s="887"/>
      <c r="N30" s="861">
        <f t="shared" si="2"/>
        <v>0</v>
      </c>
      <c r="O30" s="864">
        <f t="shared" ref="O30:O40" si="4">SUM(G30,J30,M30)</f>
        <v>0</v>
      </c>
      <c r="P30" s="856"/>
      <c r="Q30" s="858"/>
      <c r="R30" s="858"/>
      <c r="S30" s="858"/>
      <c r="T30" s="858"/>
      <c r="U30" s="858"/>
      <c r="V30" s="858"/>
      <c r="W30" s="858"/>
      <c r="X30" s="858"/>
      <c r="Y30" s="856"/>
      <c r="Z30" s="856"/>
      <c r="AA30" s="856"/>
      <c r="AB30" s="856"/>
      <c r="AC30" s="856"/>
      <c r="AD30" s="856"/>
      <c r="AE30" s="856"/>
      <c r="AF30" s="856"/>
      <c r="AG30" s="856"/>
      <c r="AH30" s="856"/>
      <c r="AI30" s="856"/>
    </row>
    <row r="31" spans="1:35" s="57" customFormat="1" ht="15.75" x14ac:dyDescent="0.25">
      <c r="A31" s="856"/>
      <c r="B31" s="859" t="s">
        <v>30</v>
      </c>
      <c r="C31" s="860">
        <f>Rainwater!B32</f>
        <v>3.5999999999999996</v>
      </c>
      <c r="D31" s="1261">
        <v>31</v>
      </c>
      <c r="E31" s="861">
        <f>Rainwater!J64</f>
        <v>0</v>
      </c>
      <c r="F31" s="862">
        <f t="shared" si="3"/>
        <v>0</v>
      </c>
      <c r="G31" s="887"/>
      <c r="H31" s="861">
        <f>Rainwater!J96</f>
        <v>0</v>
      </c>
      <c r="I31" s="863">
        <f t="shared" si="0"/>
        <v>0</v>
      </c>
      <c r="J31" s="887"/>
      <c r="K31" s="861">
        <f>Rainwater!J129</f>
        <v>0</v>
      </c>
      <c r="L31" s="863">
        <f t="shared" si="1"/>
        <v>0</v>
      </c>
      <c r="M31" s="887"/>
      <c r="N31" s="861">
        <f t="shared" si="2"/>
        <v>0</v>
      </c>
      <c r="O31" s="864">
        <f t="shared" si="4"/>
        <v>0</v>
      </c>
      <c r="P31" s="856"/>
      <c r="Q31" s="858"/>
      <c r="R31" s="858"/>
      <c r="S31" s="858"/>
      <c r="T31" s="858"/>
      <c r="U31" s="858"/>
      <c r="V31" s="858"/>
      <c r="W31" s="858"/>
      <c r="X31" s="858"/>
      <c r="Y31" s="856"/>
      <c r="Z31" s="856"/>
      <c r="AA31" s="856"/>
      <c r="AB31" s="856"/>
      <c r="AC31" s="856"/>
      <c r="AD31" s="856"/>
      <c r="AE31" s="856"/>
      <c r="AF31" s="856"/>
      <c r="AG31" s="856"/>
      <c r="AH31" s="856"/>
      <c r="AI31" s="856"/>
    </row>
    <row r="32" spans="1:35" s="58" customFormat="1" ht="15" x14ac:dyDescent="0.25">
      <c r="A32" s="426"/>
      <c r="B32" s="859" t="s">
        <v>31</v>
      </c>
      <c r="C32" s="860">
        <f>Rainwater!B33</f>
        <v>2.7500000000000004</v>
      </c>
      <c r="D32" s="1261">
        <v>30</v>
      </c>
      <c r="E32" s="861">
        <f>Rainwater!J65</f>
        <v>0</v>
      </c>
      <c r="F32" s="862">
        <f t="shared" si="3"/>
        <v>0</v>
      </c>
      <c r="G32" s="887"/>
      <c r="H32" s="861">
        <f>Rainwater!J97</f>
        <v>0</v>
      </c>
      <c r="I32" s="863">
        <f t="shared" si="0"/>
        <v>0</v>
      </c>
      <c r="J32" s="887"/>
      <c r="K32" s="861">
        <f>Rainwater!J130</f>
        <v>0</v>
      </c>
      <c r="L32" s="863">
        <f t="shared" si="1"/>
        <v>0</v>
      </c>
      <c r="M32" s="887"/>
      <c r="N32" s="861">
        <f t="shared" si="2"/>
        <v>0</v>
      </c>
      <c r="O32" s="864">
        <f t="shared" si="4"/>
        <v>0</v>
      </c>
      <c r="P32" s="426"/>
      <c r="Q32" s="710"/>
      <c r="R32" s="710"/>
      <c r="S32" s="710"/>
      <c r="T32" s="710"/>
      <c r="U32" s="710"/>
      <c r="V32" s="710"/>
      <c r="W32" s="710"/>
      <c r="X32" s="710"/>
      <c r="Y32" s="426"/>
      <c r="Z32" s="426"/>
      <c r="AA32" s="426"/>
      <c r="AB32" s="426"/>
      <c r="AC32" s="426"/>
      <c r="AD32" s="426"/>
      <c r="AE32" s="426"/>
      <c r="AF32" s="426"/>
      <c r="AG32" s="426"/>
      <c r="AH32" s="426"/>
      <c r="AI32" s="426"/>
    </row>
    <row r="33" spans="1:35" s="59" customFormat="1" ht="15" x14ac:dyDescent="0.25">
      <c r="A33" s="865"/>
      <c r="B33" s="859" t="s">
        <v>32</v>
      </c>
      <c r="C33" s="860">
        <f>Rainwater!B34</f>
        <v>3.25</v>
      </c>
      <c r="D33" s="1261">
        <v>31</v>
      </c>
      <c r="E33" s="861">
        <f>Rainwater!J66</f>
        <v>0</v>
      </c>
      <c r="F33" s="862">
        <f t="shared" si="3"/>
        <v>0</v>
      </c>
      <c r="G33" s="887"/>
      <c r="H33" s="861">
        <f>Rainwater!J98</f>
        <v>0</v>
      </c>
      <c r="I33" s="863">
        <f t="shared" si="0"/>
        <v>0</v>
      </c>
      <c r="J33" s="887"/>
      <c r="K33" s="861">
        <f>Rainwater!J131</f>
        <v>0</v>
      </c>
      <c r="L33" s="863">
        <f t="shared" si="1"/>
        <v>0</v>
      </c>
      <c r="M33" s="887"/>
      <c r="N33" s="861">
        <f t="shared" si="2"/>
        <v>0</v>
      </c>
      <c r="O33" s="864">
        <f t="shared" si="4"/>
        <v>0</v>
      </c>
      <c r="P33" s="865"/>
      <c r="Q33" s="710"/>
      <c r="R33" s="710"/>
      <c r="S33" s="710"/>
      <c r="T33" s="710"/>
      <c r="U33" s="710"/>
      <c r="V33" s="710"/>
      <c r="W33" s="710"/>
      <c r="X33" s="710"/>
      <c r="Y33" s="710"/>
      <c r="Z33" s="710"/>
      <c r="AA33" s="710"/>
      <c r="AB33" s="710"/>
      <c r="AC33" s="710"/>
      <c r="AD33" s="710"/>
      <c r="AE33" s="710"/>
      <c r="AF33" s="710"/>
      <c r="AG33" s="710"/>
      <c r="AH33" s="710"/>
      <c r="AI33" s="710"/>
    </row>
    <row r="34" spans="1:35" s="59" customFormat="1" ht="15" x14ac:dyDescent="0.25">
      <c r="A34" s="865"/>
      <c r="B34" s="859" t="s">
        <v>33</v>
      </c>
      <c r="C34" s="860">
        <f>Rainwater!B35</f>
        <v>3.55</v>
      </c>
      <c r="D34" s="1261">
        <v>30</v>
      </c>
      <c r="E34" s="861">
        <f>Rainwater!J67</f>
        <v>0</v>
      </c>
      <c r="F34" s="862">
        <f t="shared" si="3"/>
        <v>0</v>
      </c>
      <c r="G34" s="887"/>
      <c r="H34" s="861">
        <f>Rainwater!J99</f>
        <v>0</v>
      </c>
      <c r="I34" s="863">
        <f t="shared" si="0"/>
        <v>0</v>
      </c>
      <c r="J34" s="887"/>
      <c r="K34" s="861">
        <f>Rainwater!J132</f>
        <v>0</v>
      </c>
      <c r="L34" s="863">
        <f t="shared" si="1"/>
        <v>0</v>
      </c>
      <c r="M34" s="887"/>
      <c r="N34" s="861">
        <f t="shared" si="2"/>
        <v>0</v>
      </c>
      <c r="O34" s="864">
        <f t="shared" si="4"/>
        <v>0</v>
      </c>
      <c r="P34" s="865"/>
      <c r="Q34" s="710"/>
      <c r="R34" s="710"/>
      <c r="S34" s="710"/>
      <c r="T34" s="710"/>
      <c r="U34" s="710"/>
      <c r="V34" s="710"/>
      <c r="W34" s="710"/>
      <c r="X34" s="710"/>
      <c r="Y34" s="710"/>
      <c r="Z34" s="710"/>
      <c r="AA34" s="710"/>
      <c r="AB34" s="710"/>
      <c r="AC34" s="710"/>
      <c r="AD34" s="710"/>
      <c r="AE34" s="710"/>
      <c r="AF34" s="710"/>
      <c r="AG34" s="710"/>
      <c r="AH34" s="710"/>
      <c r="AI34" s="710"/>
    </row>
    <row r="35" spans="1:35" s="59" customFormat="1" ht="15" x14ac:dyDescent="0.25">
      <c r="A35" s="865"/>
      <c r="B35" s="859" t="s">
        <v>8</v>
      </c>
      <c r="C35" s="860">
        <f>Rainwater!B36</f>
        <v>3.3000000000000003</v>
      </c>
      <c r="D35" s="1261">
        <v>31</v>
      </c>
      <c r="E35" s="861">
        <f>Rainwater!J68</f>
        <v>0</v>
      </c>
      <c r="F35" s="862">
        <f t="shared" si="3"/>
        <v>0</v>
      </c>
      <c r="G35" s="887"/>
      <c r="H35" s="861">
        <f>Rainwater!J100</f>
        <v>0</v>
      </c>
      <c r="I35" s="863">
        <f t="shared" si="0"/>
        <v>0</v>
      </c>
      <c r="J35" s="887"/>
      <c r="K35" s="861">
        <f>Rainwater!J133</f>
        <v>0</v>
      </c>
      <c r="L35" s="863">
        <f t="shared" si="1"/>
        <v>0</v>
      </c>
      <c r="M35" s="887"/>
      <c r="N35" s="861">
        <f t="shared" si="2"/>
        <v>0</v>
      </c>
      <c r="O35" s="864">
        <f t="shared" si="4"/>
        <v>0</v>
      </c>
      <c r="P35" s="865"/>
      <c r="Q35" s="710"/>
      <c r="R35" s="710"/>
      <c r="S35" s="710"/>
      <c r="T35" s="710"/>
      <c r="U35" s="710"/>
      <c r="V35" s="710"/>
      <c r="W35" s="710"/>
      <c r="X35" s="710"/>
      <c r="Y35" s="710"/>
      <c r="Z35" s="710"/>
      <c r="AA35" s="710"/>
      <c r="AB35" s="710"/>
      <c r="AC35" s="710"/>
      <c r="AD35" s="710"/>
      <c r="AE35" s="710"/>
      <c r="AF35" s="710"/>
      <c r="AG35" s="710"/>
      <c r="AH35" s="710"/>
      <c r="AI35" s="710"/>
    </row>
    <row r="36" spans="1:35" s="59" customFormat="1" ht="15" x14ac:dyDescent="0.25">
      <c r="A36" s="865"/>
      <c r="B36" s="859" t="s">
        <v>9</v>
      </c>
      <c r="C36" s="860">
        <f>Rainwater!B37</f>
        <v>3.21</v>
      </c>
      <c r="D36" s="1261">
        <v>31</v>
      </c>
      <c r="E36" s="861">
        <f>Rainwater!J69</f>
        <v>0</v>
      </c>
      <c r="F36" s="862">
        <f t="shared" si="3"/>
        <v>0</v>
      </c>
      <c r="G36" s="887"/>
      <c r="H36" s="861">
        <f>Rainwater!J101</f>
        <v>0</v>
      </c>
      <c r="I36" s="863">
        <f t="shared" si="0"/>
        <v>0</v>
      </c>
      <c r="J36" s="887"/>
      <c r="K36" s="861">
        <f>Rainwater!J134</f>
        <v>0</v>
      </c>
      <c r="L36" s="863">
        <f t="shared" si="1"/>
        <v>0</v>
      </c>
      <c r="M36" s="887"/>
      <c r="N36" s="861">
        <f t="shared" si="2"/>
        <v>0</v>
      </c>
      <c r="O36" s="864">
        <f t="shared" si="4"/>
        <v>0</v>
      </c>
      <c r="P36" s="865"/>
      <c r="Q36" s="710"/>
      <c r="R36" s="710"/>
      <c r="S36" s="710"/>
      <c r="T36" s="710"/>
      <c r="U36" s="710"/>
      <c r="V36" s="710"/>
      <c r="W36" s="710"/>
      <c r="X36" s="710"/>
      <c r="Y36" s="710"/>
      <c r="Z36" s="710"/>
      <c r="AA36" s="710"/>
      <c r="AB36" s="710"/>
      <c r="AC36" s="710"/>
      <c r="AD36" s="710"/>
      <c r="AE36" s="710"/>
      <c r="AF36" s="710"/>
      <c r="AG36" s="710"/>
      <c r="AH36" s="710"/>
      <c r="AI36" s="710"/>
    </row>
    <row r="37" spans="1:35" s="59" customFormat="1" ht="15" x14ac:dyDescent="0.25">
      <c r="A37" s="865"/>
      <c r="B37" s="859" t="s">
        <v>0</v>
      </c>
      <c r="C37" s="860">
        <f>Rainwater!B26</f>
        <v>6.74</v>
      </c>
      <c r="D37" s="1261">
        <v>30</v>
      </c>
      <c r="E37" s="861">
        <f>Rainwater!J58</f>
        <v>0</v>
      </c>
      <c r="F37" s="862">
        <f t="shared" si="3"/>
        <v>0</v>
      </c>
      <c r="G37" s="887"/>
      <c r="H37" s="861">
        <f>Rainwater!J90</f>
        <v>0</v>
      </c>
      <c r="I37" s="863">
        <f t="shared" si="0"/>
        <v>0</v>
      </c>
      <c r="J37" s="887"/>
      <c r="K37" s="861">
        <f>Rainwater!K123</f>
        <v>0</v>
      </c>
      <c r="L37" s="863">
        <f t="shared" si="1"/>
        <v>0</v>
      </c>
      <c r="M37" s="887"/>
      <c r="N37" s="861">
        <f t="shared" si="2"/>
        <v>0</v>
      </c>
      <c r="O37" s="864">
        <f t="shared" si="4"/>
        <v>0</v>
      </c>
      <c r="P37" s="865"/>
      <c r="Q37" s="710"/>
      <c r="R37" s="710"/>
      <c r="S37" s="710"/>
      <c r="T37" s="710"/>
      <c r="U37" s="710"/>
      <c r="V37" s="710"/>
      <c r="W37" s="710"/>
      <c r="X37" s="710"/>
      <c r="Y37" s="710"/>
      <c r="Z37" s="710"/>
      <c r="AA37" s="710"/>
      <c r="AB37" s="710"/>
      <c r="AC37" s="710"/>
      <c r="AD37" s="710"/>
      <c r="AE37" s="710"/>
      <c r="AF37" s="710"/>
      <c r="AG37" s="710"/>
      <c r="AH37" s="710"/>
      <c r="AI37" s="710"/>
    </row>
    <row r="38" spans="1:35" s="59" customFormat="1" ht="15" x14ac:dyDescent="0.25">
      <c r="A38" s="865"/>
      <c r="B38" s="859" t="s">
        <v>2</v>
      </c>
      <c r="C38" s="860">
        <f>Rainwater!B27</f>
        <v>3.52</v>
      </c>
      <c r="D38" s="1261">
        <v>31</v>
      </c>
      <c r="E38" s="861">
        <f>Rainwater!J59</f>
        <v>0</v>
      </c>
      <c r="F38" s="862">
        <f t="shared" si="3"/>
        <v>0</v>
      </c>
      <c r="G38" s="887"/>
      <c r="H38" s="861">
        <f>Rainwater!J91</f>
        <v>0</v>
      </c>
      <c r="I38" s="863">
        <f t="shared" si="0"/>
        <v>0</v>
      </c>
      <c r="J38" s="887"/>
      <c r="K38" s="861">
        <f>Rainwater!K124</f>
        <v>0</v>
      </c>
      <c r="L38" s="863">
        <f t="shared" si="1"/>
        <v>0</v>
      </c>
      <c r="M38" s="887"/>
      <c r="N38" s="861">
        <f t="shared" si="2"/>
        <v>0</v>
      </c>
      <c r="O38" s="864">
        <f t="shared" si="4"/>
        <v>0</v>
      </c>
      <c r="P38" s="865"/>
      <c r="Q38" s="710"/>
      <c r="R38" s="710"/>
      <c r="S38" s="710"/>
      <c r="T38" s="710"/>
      <c r="U38" s="710"/>
      <c r="V38" s="710"/>
      <c r="W38" s="710"/>
      <c r="X38" s="710"/>
      <c r="Y38" s="710"/>
      <c r="Z38" s="710"/>
      <c r="AA38" s="710"/>
      <c r="AB38" s="710"/>
      <c r="AC38" s="710"/>
      <c r="AD38" s="710"/>
      <c r="AE38" s="710"/>
      <c r="AF38" s="710"/>
      <c r="AG38" s="710"/>
      <c r="AH38" s="710"/>
      <c r="AI38" s="710"/>
    </row>
    <row r="39" spans="1:35" s="59" customFormat="1" ht="15" x14ac:dyDescent="0.25">
      <c r="A39" s="865"/>
      <c r="B39" s="859" t="s">
        <v>3</v>
      </c>
      <c r="C39" s="860">
        <f>Rainwater!B28</f>
        <v>3.3400000000000003</v>
      </c>
      <c r="D39" s="1261">
        <v>30</v>
      </c>
      <c r="E39" s="861">
        <f>Rainwater!J60</f>
        <v>0</v>
      </c>
      <c r="F39" s="862">
        <f t="shared" si="3"/>
        <v>0</v>
      </c>
      <c r="G39" s="887"/>
      <c r="H39" s="861">
        <f>Rainwater!J92</f>
        <v>0</v>
      </c>
      <c r="I39" s="863">
        <f t="shared" si="0"/>
        <v>0</v>
      </c>
      <c r="J39" s="887"/>
      <c r="K39" s="861">
        <f>Rainwater!K125</f>
        <v>0</v>
      </c>
      <c r="L39" s="863">
        <f t="shared" si="1"/>
        <v>0</v>
      </c>
      <c r="M39" s="887"/>
      <c r="N39" s="861">
        <f t="shared" si="2"/>
        <v>0</v>
      </c>
      <c r="O39" s="864">
        <f t="shared" si="4"/>
        <v>0</v>
      </c>
      <c r="P39" s="865"/>
      <c r="Q39" s="710"/>
      <c r="R39" s="710"/>
      <c r="S39" s="710"/>
      <c r="T39" s="710"/>
      <c r="U39" s="710"/>
      <c r="V39" s="710"/>
      <c r="W39" s="710"/>
      <c r="X39" s="710"/>
      <c r="Y39" s="710"/>
      <c r="Z39" s="710"/>
      <c r="AA39" s="710"/>
      <c r="AB39" s="710"/>
      <c r="AC39" s="710"/>
      <c r="AD39" s="710"/>
      <c r="AE39" s="710"/>
      <c r="AF39" s="710"/>
      <c r="AG39" s="710"/>
      <c r="AH39" s="710"/>
      <c r="AI39" s="710"/>
    </row>
    <row r="40" spans="1:35" s="59" customFormat="1" ht="15.75" thickBot="1" x14ac:dyDescent="0.3">
      <c r="A40" s="865"/>
      <c r="B40" s="866" t="s">
        <v>4</v>
      </c>
      <c r="C40" s="867">
        <f>Rainwater!B29</f>
        <v>5.969999999999998</v>
      </c>
      <c r="D40" s="1262">
        <v>31</v>
      </c>
      <c r="E40" s="868">
        <f>Rainwater!J61</f>
        <v>0</v>
      </c>
      <c r="F40" s="869">
        <f t="shared" si="3"/>
        <v>0</v>
      </c>
      <c r="G40" s="888"/>
      <c r="H40" s="868">
        <f>Rainwater!J93</f>
        <v>0</v>
      </c>
      <c r="I40" s="870">
        <f t="shared" si="0"/>
        <v>0</v>
      </c>
      <c r="J40" s="888"/>
      <c r="K40" s="868">
        <f>Rainwater!K126</f>
        <v>0</v>
      </c>
      <c r="L40" s="870">
        <f t="shared" si="1"/>
        <v>0</v>
      </c>
      <c r="M40" s="888"/>
      <c r="N40" s="868">
        <f t="shared" si="2"/>
        <v>0</v>
      </c>
      <c r="O40" s="871">
        <f t="shared" si="4"/>
        <v>0</v>
      </c>
      <c r="P40" s="865"/>
      <c r="Q40" s="710"/>
      <c r="R40" s="710"/>
      <c r="S40" s="710"/>
      <c r="T40" s="710"/>
      <c r="U40" s="710"/>
      <c r="V40" s="710"/>
      <c r="W40" s="710"/>
      <c r="X40" s="710"/>
      <c r="Y40" s="710"/>
      <c r="Z40" s="710"/>
      <c r="AA40" s="710"/>
      <c r="AB40" s="710"/>
      <c r="AC40" s="710"/>
      <c r="AD40" s="710"/>
      <c r="AE40" s="710"/>
      <c r="AF40" s="710"/>
      <c r="AG40" s="710"/>
      <c r="AH40" s="710"/>
      <c r="AI40" s="710"/>
    </row>
    <row r="41" spans="1:35" s="59" customFormat="1" ht="16.5" thickTop="1" thickBot="1" x14ac:dyDescent="0.3">
      <c r="A41" s="865"/>
      <c r="B41" s="872" t="s">
        <v>20</v>
      </c>
      <c r="C41" s="873">
        <f>SUM(C29:C40)</f>
        <v>46.260000000000012</v>
      </c>
      <c r="D41" s="1263">
        <f>SUM(D29:D40)</f>
        <v>365</v>
      </c>
      <c r="E41" s="874">
        <f>SUM(E29:E40)</f>
        <v>0</v>
      </c>
      <c r="F41" s="875"/>
      <c r="G41" s="1269">
        <f>SUM(G29:G40)</f>
        <v>0</v>
      </c>
      <c r="H41" s="874">
        <f>SUM(H29:H40)</f>
        <v>0</v>
      </c>
      <c r="I41" s="875"/>
      <c r="J41" s="1269">
        <f>SUM(J29:J40)</f>
        <v>0</v>
      </c>
      <c r="K41" s="874">
        <f>SUM(K29:K40)</f>
        <v>0</v>
      </c>
      <c r="L41" s="876"/>
      <c r="M41" s="1269">
        <f>SUM(M29:M40)</f>
        <v>0</v>
      </c>
      <c r="N41" s="874">
        <f>IF(SUM(N29:N40)=Rainwater!J38, SUM(N29:N40), 0)</f>
        <v>0</v>
      </c>
      <c r="O41" s="877">
        <f>SUM(O29:O40)</f>
        <v>0</v>
      </c>
      <c r="P41" s="865"/>
      <c r="Q41" s="710"/>
      <c r="R41" s="710"/>
      <c r="S41" s="710"/>
      <c r="T41" s="710"/>
      <c r="U41" s="710"/>
      <c r="V41" s="710"/>
      <c r="W41" s="710"/>
      <c r="X41" s="710"/>
      <c r="Y41" s="710"/>
      <c r="Z41" s="710"/>
      <c r="AA41" s="710"/>
      <c r="AB41" s="710"/>
      <c r="AC41" s="710"/>
      <c r="AD41" s="710"/>
      <c r="AE41" s="710"/>
      <c r="AF41" s="710"/>
      <c r="AG41" s="710"/>
      <c r="AH41" s="710"/>
      <c r="AI41" s="710"/>
    </row>
    <row r="42" spans="1:35" s="59" customFormat="1" ht="15" x14ac:dyDescent="0.25">
      <c r="A42" s="865"/>
      <c r="B42" s="878" t="s">
        <v>767</v>
      </c>
      <c r="C42" s="879"/>
      <c r="D42" s="880"/>
      <c r="E42" s="881"/>
      <c r="F42" s="881"/>
      <c r="G42" s="881"/>
      <c r="H42" s="865"/>
      <c r="I42" s="865"/>
      <c r="J42" s="865"/>
      <c r="K42" s="881"/>
      <c r="L42" s="710"/>
      <c r="M42" s="710"/>
      <c r="N42" s="865"/>
      <c r="O42" s="882"/>
      <c r="P42" s="865"/>
      <c r="Q42" s="710"/>
      <c r="R42" s="710"/>
      <c r="S42" s="710"/>
      <c r="T42" s="710"/>
      <c r="U42" s="710"/>
      <c r="V42" s="710"/>
      <c r="W42" s="710"/>
      <c r="X42" s="710"/>
      <c r="Y42" s="710"/>
      <c r="Z42" s="710"/>
      <c r="AA42" s="710"/>
      <c r="AB42" s="710"/>
      <c r="AC42" s="710"/>
      <c r="AD42" s="710"/>
      <c r="AE42" s="710"/>
      <c r="AF42" s="710"/>
      <c r="AG42" s="710"/>
      <c r="AH42" s="710"/>
      <c r="AI42" s="710"/>
    </row>
    <row r="43" spans="1:35" s="59" customFormat="1" ht="15" x14ac:dyDescent="0.25">
      <c r="A43" s="865"/>
      <c r="B43" s="878" t="s">
        <v>766</v>
      </c>
      <c r="C43" s="879"/>
      <c r="D43" s="880"/>
      <c r="E43" s="881"/>
      <c r="F43" s="881"/>
      <c r="G43" s="881"/>
      <c r="H43" s="865"/>
      <c r="I43" s="865"/>
      <c r="J43" s="865"/>
      <c r="K43" s="881"/>
      <c r="L43" s="710"/>
      <c r="M43" s="710"/>
      <c r="N43" s="865"/>
      <c r="O43" s="882"/>
      <c r="P43" s="865"/>
      <c r="Q43" s="710"/>
      <c r="R43" s="710"/>
      <c r="S43" s="710"/>
      <c r="T43" s="710"/>
      <c r="U43" s="710"/>
      <c r="V43" s="710"/>
      <c r="W43" s="710"/>
      <c r="X43" s="710"/>
      <c r="Y43" s="710"/>
      <c r="Z43" s="710"/>
      <c r="AA43" s="710"/>
      <c r="AB43" s="710"/>
      <c r="AC43" s="710"/>
      <c r="AD43" s="710"/>
      <c r="AE43" s="710"/>
      <c r="AF43" s="710"/>
      <c r="AG43" s="710"/>
      <c r="AH43" s="710"/>
      <c r="AI43" s="710"/>
    </row>
    <row r="44" spans="1:35" s="59" customFormat="1" ht="15.75" thickBot="1" x14ac:dyDescent="0.3">
      <c r="A44" s="865"/>
      <c r="B44" s="878"/>
      <c r="C44" s="879"/>
      <c r="D44" s="880"/>
      <c r="E44" s="881"/>
      <c r="F44" s="881"/>
      <c r="G44" s="881"/>
      <c r="H44" s="865"/>
      <c r="I44" s="865"/>
      <c r="J44" s="865"/>
      <c r="K44" s="881"/>
      <c r="L44" s="710"/>
      <c r="M44" s="710"/>
      <c r="N44" s="865"/>
      <c r="O44" s="882"/>
      <c r="P44" s="865"/>
      <c r="Q44" s="710"/>
      <c r="R44" s="710"/>
      <c r="S44" s="710"/>
      <c r="T44" s="710"/>
      <c r="U44" s="710"/>
      <c r="V44" s="710"/>
      <c r="W44" s="710"/>
      <c r="X44" s="710"/>
      <c r="Y44" s="710"/>
      <c r="Z44" s="710"/>
      <c r="AA44" s="710"/>
      <c r="AB44" s="710"/>
      <c r="AC44" s="710"/>
      <c r="AD44" s="710"/>
      <c r="AE44" s="710"/>
      <c r="AF44" s="710"/>
      <c r="AG44" s="710"/>
      <c r="AH44" s="710"/>
      <c r="AI44" s="710"/>
    </row>
    <row r="45" spans="1:35" s="54" customFormat="1" ht="15" x14ac:dyDescent="0.25">
      <c r="A45" s="417"/>
      <c r="B45" s="1667" t="s">
        <v>714</v>
      </c>
      <c r="C45" s="883">
        <f>SUM(E41,H41,K41)</f>
        <v>0</v>
      </c>
      <c r="D45" s="417" t="s">
        <v>128</v>
      </c>
      <c r="E45" s="417"/>
      <c r="F45" s="417"/>
      <c r="G45" s="417"/>
      <c r="H45" s="417"/>
      <c r="I45" s="417"/>
      <c r="J45" s="417"/>
      <c r="K45" s="417"/>
      <c r="L45" s="417"/>
      <c r="M45" s="417"/>
      <c r="N45" s="784"/>
      <c r="O45" s="884"/>
      <c r="P45" s="784"/>
      <c r="Q45" s="417"/>
      <c r="R45" s="417"/>
      <c r="S45" s="417"/>
      <c r="T45" s="417"/>
      <c r="U45" s="417"/>
      <c r="V45" s="417"/>
      <c r="W45" s="417"/>
      <c r="X45" s="417"/>
      <c r="Y45" s="417"/>
      <c r="Z45" s="417"/>
      <c r="AA45" s="417"/>
      <c r="AB45" s="417"/>
      <c r="AC45" s="417"/>
      <c r="AD45" s="417"/>
      <c r="AE45" s="417"/>
      <c r="AF45" s="417"/>
      <c r="AG45" s="417"/>
      <c r="AH45" s="417"/>
      <c r="AI45" s="417"/>
    </row>
    <row r="46" spans="1:35" s="153" customFormat="1" ht="15.75" thickBot="1" x14ac:dyDescent="0.3">
      <c r="A46" s="417"/>
      <c r="B46" s="1668" t="s">
        <v>715</v>
      </c>
      <c r="C46" s="885">
        <f>SUM(G41,M41)</f>
        <v>0</v>
      </c>
      <c r="D46" s="417" t="s">
        <v>128</v>
      </c>
      <c r="E46" s="417"/>
      <c r="F46" s="417"/>
      <c r="G46" s="417"/>
      <c r="H46" s="417"/>
      <c r="I46" s="417"/>
      <c r="J46" s="417"/>
      <c r="K46" s="417"/>
      <c r="L46" s="417"/>
      <c r="M46" s="417"/>
      <c r="N46" s="784"/>
      <c r="O46" s="884"/>
      <c r="P46" s="784"/>
      <c r="Q46" s="417"/>
      <c r="R46" s="417"/>
      <c r="S46" s="417"/>
      <c r="T46" s="417"/>
      <c r="U46" s="417"/>
      <c r="V46" s="417"/>
      <c r="W46" s="417"/>
      <c r="X46" s="417"/>
      <c r="Y46" s="417"/>
      <c r="Z46" s="417"/>
      <c r="AA46" s="417"/>
      <c r="AB46" s="417"/>
      <c r="AC46" s="417"/>
      <c r="AD46" s="417"/>
      <c r="AE46" s="417"/>
      <c r="AF46" s="417"/>
      <c r="AG46" s="417"/>
      <c r="AH46" s="417"/>
      <c r="AI46" s="417"/>
    </row>
    <row r="47" spans="1:35" s="64" customFormat="1" x14ac:dyDescent="0.2">
      <c r="A47" s="732"/>
      <c r="B47" s="732"/>
      <c r="C47" s="732"/>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row>
    <row r="48" spans="1:35" s="1399" customFormat="1" ht="18.75" x14ac:dyDescent="0.3">
      <c r="A48" s="1393"/>
      <c r="B48" s="2032" t="s">
        <v>190</v>
      </c>
      <c r="C48" s="2032"/>
      <c r="D48" s="2032"/>
      <c r="E48" s="2032"/>
      <c r="F48" s="2032"/>
      <c r="G48" s="2032"/>
      <c r="H48" s="1398"/>
      <c r="I48" s="1398"/>
      <c r="J48" s="1398"/>
      <c r="K48" s="1398"/>
      <c r="L48" s="1398"/>
      <c r="M48" s="1393"/>
      <c r="N48" s="1393"/>
      <c r="O48" s="1393"/>
      <c r="P48" s="1393"/>
      <c r="Q48" s="1393"/>
      <c r="R48" s="1393"/>
      <c r="S48" s="1393"/>
      <c r="T48" s="1393"/>
      <c r="U48" s="1393"/>
      <c r="V48" s="1393"/>
      <c r="W48" s="1393"/>
      <c r="X48" s="1393"/>
      <c r="Y48" s="1393"/>
      <c r="Z48" s="1393"/>
      <c r="AA48" s="1393"/>
      <c r="AB48" s="1393"/>
      <c r="AC48" s="1393"/>
      <c r="AD48" s="1393"/>
      <c r="AE48" s="1393"/>
      <c r="AF48" s="1393"/>
      <c r="AG48" s="1393"/>
      <c r="AH48" s="1393"/>
      <c r="AI48" s="1393"/>
    </row>
  </sheetData>
  <customSheetViews>
    <customSheetView guid="{D635BEAF-4410-44C3-8109-399BEE34BBD8}" scale="60" fitToPage="1" hiddenRows="1">
      <selection activeCell="G33" sqref="G33"/>
      <pageMargins left="0.25" right="0.25" top="0.75" bottom="0.75" header="0.3" footer="0.3"/>
      <pageSetup scale="39" fitToHeight="0" orientation="portrait" r:id="rId1"/>
      <headerFooter alignWithMargins="0">
        <oddFooter>&amp;LApril 2014&amp;C&amp;A&amp;RPage &amp;P of &amp;N</oddFooter>
      </headerFooter>
    </customSheetView>
    <customSheetView guid="{2BD304A4-4089-4AB2-9F34-C79EE9203C6C}" scale="60" fitToPage="1" hiddenRows="1">
      <selection activeCell="E29" sqref="E29"/>
      <pageMargins left="0.25" right="0.25" top="0.75" bottom="0.75" header="0.3" footer="0.3"/>
      <pageSetup scale="39" fitToHeight="0" orientation="portrait" r:id="rId2"/>
      <headerFooter alignWithMargins="0">
        <oddFooter>&amp;LApril 2014&amp;C&amp;A&amp;RPage &amp;P of &amp;N</oddFooter>
      </headerFooter>
    </customSheetView>
  </customSheetViews>
  <mergeCells count="3">
    <mergeCell ref="B48:G48"/>
    <mergeCell ref="B8:D9"/>
    <mergeCell ref="B10:G10"/>
  </mergeCells>
  <pageMargins left="0.25" right="0.25" top="0.75" bottom="0.75" header="0.3" footer="0.3"/>
  <pageSetup scale="39" fitToHeight="0" orientation="portrait" r:id="rId3"/>
  <headerFooter alignWithMargins="0">
    <oddFooter>&amp;LApril 2014&amp;C&amp;A&amp;RPage &amp;P of &amp;N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A1:AM79"/>
  <sheetViews>
    <sheetView zoomScale="25" zoomScaleNormal="25" zoomScaleSheetLayoutView="70" workbookViewId="0">
      <selection activeCell="H74" sqref="H74"/>
    </sheetView>
  </sheetViews>
  <sheetFormatPr defaultRowHeight="12.75" x14ac:dyDescent="0.2"/>
  <cols>
    <col min="1" max="1" width="2.7109375" style="414" customWidth="1"/>
    <col min="2" max="2" width="54.7109375" style="414" customWidth="1"/>
    <col min="3" max="4" width="14.7109375" style="414" customWidth="1"/>
    <col min="5" max="5" width="12" style="414" customWidth="1"/>
    <col min="6" max="6" width="12.7109375" style="414" customWidth="1"/>
    <col min="7" max="11" width="14.7109375" style="414" customWidth="1"/>
    <col min="12" max="12" width="12.7109375" style="414" customWidth="1"/>
    <col min="13" max="13" width="14" style="414" customWidth="1"/>
    <col min="14" max="14" width="12.7109375" style="414" customWidth="1"/>
    <col min="15" max="15" width="13.28515625" style="414" customWidth="1"/>
    <col min="16" max="16" width="14.28515625" style="414" customWidth="1"/>
    <col min="17" max="23" width="12.7109375" style="414" customWidth="1"/>
    <col min="24" max="24" width="12.7109375" style="415" customWidth="1"/>
    <col min="25" max="25" width="8.7109375" style="414" customWidth="1"/>
    <col min="26" max="31" width="9.140625" style="414"/>
    <col min="32" max="37" width="9.140625" style="40"/>
    <col min="38" max="39" width="0" style="40" hidden="1" customWidth="1"/>
    <col min="40" max="16384" width="9.140625" style="40"/>
  </cols>
  <sheetData>
    <row r="1" spans="1:39" s="1386" customFormat="1" ht="26.25" x14ac:dyDescent="0.4">
      <c r="A1" s="1381" t="s">
        <v>36</v>
      </c>
      <c r="B1" s="1384"/>
      <c r="C1" s="1385"/>
      <c r="D1" s="1385"/>
      <c r="E1" s="1385"/>
      <c r="F1" s="1385"/>
      <c r="G1" s="1385"/>
      <c r="H1" s="1385"/>
      <c r="I1" s="1385"/>
      <c r="J1" s="1385"/>
      <c r="K1" s="1385"/>
      <c r="L1" s="1385"/>
      <c r="M1" s="1385"/>
      <c r="N1" s="1385"/>
      <c r="O1" s="1515"/>
      <c r="P1" s="1515"/>
      <c r="Q1" s="1515"/>
      <c r="R1" s="1516"/>
      <c r="S1" s="1516"/>
      <c r="T1" s="1515"/>
      <c r="U1" s="1515"/>
      <c r="V1" s="1515"/>
      <c r="W1" s="1515"/>
      <c r="X1" s="1516"/>
      <c r="Y1" s="1385"/>
      <c r="Z1" s="1385"/>
      <c r="AA1" s="1385"/>
      <c r="AB1" s="1385"/>
      <c r="AC1" s="1385"/>
      <c r="AD1" s="1385"/>
      <c r="AE1" s="1385"/>
    </row>
    <row r="2" spans="1:39" s="1499" customFormat="1" ht="23.25" x14ac:dyDescent="0.35">
      <c r="A2" s="1387" t="s">
        <v>291</v>
      </c>
      <c r="B2" s="1449"/>
      <c r="C2" s="1450"/>
      <c r="D2" s="1450"/>
      <c r="E2" s="1450"/>
      <c r="F2" s="1450"/>
      <c r="G2" s="1450"/>
      <c r="H2" s="1450"/>
      <c r="I2" s="1450"/>
      <c r="J2" s="1450"/>
      <c r="K2" s="1450"/>
      <c r="L2" s="1450"/>
      <c r="M2" s="1450"/>
      <c r="N2" s="1450"/>
      <c r="O2" s="1391"/>
      <c r="P2" s="1391"/>
      <c r="Q2" s="1391"/>
      <c r="R2" s="1390"/>
      <c r="S2" s="1390"/>
      <c r="T2" s="1391"/>
      <c r="U2" s="1391"/>
      <c r="V2" s="1391"/>
      <c r="W2" s="1391"/>
      <c r="X2" s="1390"/>
      <c r="Y2" s="1450"/>
      <c r="Z2" s="1450"/>
      <c r="AA2" s="1450"/>
      <c r="AB2" s="1450"/>
      <c r="AC2" s="1450"/>
      <c r="AD2" s="1450"/>
      <c r="AE2" s="1450"/>
    </row>
    <row r="3" spans="1:39" s="41" customFormat="1" ht="15" x14ac:dyDescent="0.25">
      <c r="A3" s="417"/>
      <c r="B3" s="398"/>
      <c r="C3" s="417"/>
      <c r="D3" s="417"/>
      <c r="E3" s="417"/>
      <c r="F3" s="417"/>
      <c r="G3" s="417"/>
      <c r="H3" s="417"/>
      <c r="I3" s="417"/>
      <c r="J3" s="417"/>
      <c r="K3" s="417"/>
      <c r="L3" s="417"/>
      <c r="M3" s="417"/>
      <c r="N3" s="417"/>
      <c r="O3" s="417"/>
      <c r="P3" s="417"/>
      <c r="Q3" s="417"/>
      <c r="R3" s="398"/>
      <c r="S3" s="398"/>
      <c r="T3" s="417"/>
      <c r="U3" s="417"/>
      <c r="V3" s="417"/>
      <c r="W3" s="417"/>
      <c r="X3" s="398"/>
      <c r="Y3" s="417"/>
      <c r="Z3" s="417"/>
      <c r="AA3" s="417"/>
      <c r="AB3" s="417"/>
      <c r="AC3" s="417"/>
      <c r="AD3" s="417"/>
      <c r="AE3" s="417"/>
    </row>
    <row r="4" spans="1:39" s="60" customFormat="1" ht="15" x14ac:dyDescent="0.25">
      <c r="A4" s="417"/>
      <c r="B4" s="1453" t="s">
        <v>38</v>
      </c>
      <c r="C4" s="417"/>
      <c r="D4" s="417"/>
      <c r="E4" s="417"/>
      <c r="F4" s="417"/>
      <c r="G4" s="417"/>
      <c r="H4" s="417"/>
      <c r="I4" s="417"/>
      <c r="J4" s="417"/>
      <c r="K4" s="417"/>
      <c r="L4" s="419" t="s">
        <v>37</v>
      </c>
      <c r="M4" s="398"/>
      <c r="N4" s="417"/>
      <c r="O4" s="417"/>
      <c r="P4" s="417"/>
      <c r="Q4" s="417"/>
      <c r="R4" s="398"/>
      <c r="S4" s="398"/>
      <c r="T4" s="417"/>
      <c r="U4" s="417"/>
      <c r="V4" s="417"/>
      <c r="W4" s="417"/>
      <c r="X4" s="398"/>
      <c r="Y4" s="417"/>
      <c r="Z4" s="417"/>
      <c r="AA4" s="417"/>
      <c r="AB4" s="417"/>
      <c r="AC4" s="417"/>
      <c r="AD4" s="417"/>
      <c r="AE4" s="417"/>
    </row>
    <row r="5" spans="1:39" s="60" customFormat="1" ht="15" x14ac:dyDescent="0.25">
      <c r="A5" s="417"/>
      <c r="B5" s="1454" t="str">
        <f>'1. Building Information'!$C$14</f>
        <v>Project Name</v>
      </c>
      <c r="C5" s="417"/>
      <c r="D5" s="417"/>
      <c r="E5" s="417"/>
      <c r="F5" s="417"/>
      <c r="G5" s="417"/>
      <c r="H5" s="417"/>
      <c r="I5" s="417"/>
      <c r="J5" s="417"/>
      <c r="K5" s="417"/>
      <c r="L5" s="421" t="s">
        <v>171</v>
      </c>
      <c r="M5" s="546"/>
      <c r="N5" s="547"/>
      <c r="O5" s="417"/>
      <c r="P5" s="417"/>
      <c r="Q5" s="417"/>
      <c r="R5" s="398"/>
      <c r="S5" s="398"/>
      <c r="T5" s="417"/>
      <c r="U5" s="417"/>
      <c r="V5" s="417"/>
      <c r="W5" s="417"/>
      <c r="X5" s="398"/>
      <c r="Y5" s="417"/>
      <c r="Z5" s="417"/>
      <c r="AA5" s="417"/>
      <c r="AB5" s="417"/>
      <c r="AC5" s="417"/>
      <c r="AD5" s="417"/>
      <c r="AE5" s="417"/>
    </row>
    <row r="6" spans="1:39" s="60" customFormat="1" ht="15" x14ac:dyDescent="0.25">
      <c r="A6" s="417"/>
      <c r="B6" s="548"/>
      <c r="C6" s="417"/>
      <c r="D6" s="417"/>
      <c r="E6" s="417"/>
      <c r="F6" s="417"/>
      <c r="G6" s="417"/>
      <c r="H6" s="417"/>
      <c r="I6" s="417"/>
      <c r="J6" s="417"/>
      <c r="K6" s="417"/>
      <c r="L6" s="549" t="s">
        <v>91</v>
      </c>
      <c r="M6" s="550"/>
      <c r="N6" s="551"/>
      <c r="O6" s="417"/>
      <c r="P6" s="417"/>
      <c r="Q6" s="417"/>
      <c r="R6" s="398"/>
      <c r="S6" s="398"/>
      <c r="T6" s="417"/>
      <c r="U6" s="417"/>
      <c r="V6" s="417"/>
      <c r="W6" s="417"/>
      <c r="X6" s="398"/>
      <c r="Y6" s="417"/>
      <c r="Z6" s="417"/>
      <c r="AA6" s="417"/>
      <c r="AB6" s="417"/>
      <c r="AC6" s="417"/>
      <c r="AD6" s="417"/>
      <c r="AE6" s="417"/>
      <c r="AL6" s="159" t="s">
        <v>493</v>
      </c>
      <c r="AM6" s="159"/>
    </row>
    <row r="7" spans="1:39" s="43" customFormat="1" ht="15" x14ac:dyDescent="0.25">
      <c r="A7" s="426"/>
      <c r="B7" s="418" t="s">
        <v>55</v>
      </c>
      <c r="C7" s="402"/>
      <c r="D7" s="426"/>
      <c r="E7" s="426"/>
      <c r="F7" s="426"/>
      <c r="G7" s="426"/>
      <c r="H7" s="426"/>
      <c r="I7" s="426"/>
      <c r="J7" s="426"/>
      <c r="K7" s="426"/>
      <c r="L7" s="826" t="s">
        <v>88</v>
      </c>
      <c r="M7" s="827"/>
      <c r="N7" s="828"/>
      <c r="O7" s="426"/>
      <c r="P7" s="426"/>
      <c r="Q7" s="426"/>
      <c r="R7" s="429"/>
      <c r="S7" s="429"/>
      <c r="T7" s="426"/>
      <c r="U7" s="426"/>
      <c r="V7" s="426"/>
      <c r="W7" s="426"/>
      <c r="X7" s="429"/>
      <c r="Y7" s="426"/>
      <c r="Z7" s="426"/>
      <c r="AA7" s="426"/>
      <c r="AB7" s="426"/>
      <c r="AC7" s="426"/>
      <c r="AD7" s="426"/>
      <c r="AE7" s="426"/>
      <c r="AL7" s="156" t="s">
        <v>74</v>
      </c>
      <c r="AM7" s="157"/>
    </row>
    <row r="8" spans="1:39" s="41" customFormat="1" ht="15" customHeight="1" x14ac:dyDescent="0.25">
      <c r="A8" s="417"/>
      <c r="B8" s="889" t="s">
        <v>790</v>
      </c>
      <c r="C8" s="555"/>
      <c r="D8" s="555"/>
      <c r="E8" s="890"/>
      <c r="F8" s="890"/>
      <c r="G8" s="890"/>
      <c r="H8" s="890"/>
      <c r="I8" s="890"/>
      <c r="J8" s="890"/>
      <c r="K8" s="890"/>
      <c r="L8" s="549" t="s">
        <v>89</v>
      </c>
      <c r="M8" s="829"/>
      <c r="N8" s="430"/>
      <c r="O8" s="417"/>
      <c r="P8" s="417"/>
      <c r="Q8" s="417"/>
      <c r="R8" s="398"/>
      <c r="S8" s="402"/>
      <c r="T8" s="402"/>
      <c r="U8" s="417"/>
      <c r="V8" s="417"/>
      <c r="W8" s="417"/>
      <c r="X8" s="398"/>
      <c r="Y8" s="417"/>
      <c r="Z8" s="417"/>
      <c r="AA8" s="417"/>
      <c r="AB8" s="417"/>
      <c r="AC8" s="417"/>
      <c r="AD8" s="417"/>
      <c r="AE8" s="417"/>
      <c r="AL8" s="156" t="s">
        <v>73</v>
      </c>
      <c r="AM8" s="157"/>
    </row>
    <row r="9" spans="1:39" s="41" customFormat="1" ht="15" x14ac:dyDescent="0.25">
      <c r="A9" s="417"/>
      <c r="B9" s="555"/>
      <c r="C9" s="555"/>
      <c r="D9" s="555"/>
      <c r="E9" s="890"/>
      <c r="F9" s="890"/>
      <c r="G9" s="890"/>
      <c r="H9" s="890"/>
      <c r="I9" s="890"/>
      <c r="J9" s="890"/>
      <c r="K9" s="890"/>
      <c r="L9" s="413"/>
      <c r="M9" s="512"/>
      <c r="N9" s="397"/>
      <c r="O9" s="417"/>
      <c r="P9" s="417"/>
      <c r="Q9" s="417"/>
      <c r="R9" s="417"/>
      <c r="S9" s="402"/>
      <c r="T9" s="417"/>
      <c r="U9" s="417"/>
      <c r="V9" s="417"/>
      <c r="W9" s="417"/>
      <c r="X9" s="398"/>
      <c r="Y9" s="417"/>
      <c r="Z9" s="417"/>
      <c r="AA9" s="417"/>
      <c r="AB9" s="417"/>
      <c r="AC9" s="417"/>
      <c r="AD9" s="417"/>
      <c r="AE9" s="417"/>
    </row>
    <row r="10" spans="1:39" s="81" customFormat="1" ht="15" x14ac:dyDescent="0.25">
      <c r="A10" s="417"/>
      <c r="B10" s="890"/>
      <c r="C10" s="890"/>
      <c r="D10" s="890"/>
      <c r="E10" s="890"/>
      <c r="F10" s="890"/>
      <c r="G10" s="890"/>
      <c r="H10" s="890"/>
      <c r="I10" s="890"/>
      <c r="J10" s="890"/>
      <c r="K10" s="890"/>
      <c r="L10" s="413"/>
      <c r="M10" s="512"/>
      <c r="N10" s="397"/>
      <c r="O10" s="417"/>
      <c r="P10" s="417"/>
      <c r="Q10" s="417"/>
      <c r="R10" s="417"/>
      <c r="S10" s="402"/>
      <c r="T10" s="417"/>
      <c r="U10" s="417"/>
      <c r="V10" s="417"/>
      <c r="W10" s="417"/>
      <c r="X10" s="398"/>
      <c r="Y10" s="417"/>
      <c r="Z10" s="417"/>
      <c r="AA10" s="417"/>
      <c r="AB10" s="417"/>
      <c r="AC10" s="417"/>
      <c r="AD10" s="417"/>
      <c r="AE10" s="417"/>
    </row>
    <row r="11" spans="1:39" s="1500" customFormat="1" ht="15.75" x14ac:dyDescent="0.25">
      <c r="A11" s="1473"/>
      <c r="B11" s="1674" t="s">
        <v>292</v>
      </c>
      <c r="C11" s="1604"/>
      <c r="D11" s="1604"/>
      <c r="E11" s="1604"/>
      <c r="F11" s="1604"/>
      <c r="G11" s="1604"/>
      <c r="H11" s="1604"/>
      <c r="I11" s="1604"/>
      <c r="J11" s="1604"/>
      <c r="K11" s="1604"/>
      <c r="L11" s="1604"/>
      <c r="M11" s="1473"/>
      <c r="N11" s="1473"/>
      <c r="O11" s="1473"/>
      <c r="P11" s="1473"/>
      <c r="Q11" s="1473"/>
      <c r="R11" s="1473"/>
      <c r="S11" s="1604"/>
      <c r="T11" s="1473"/>
      <c r="U11" s="1473"/>
      <c r="V11" s="1473"/>
      <c r="W11" s="1473"/>
      <c r="X11" s="1476"/>
      <c r="Y11" s="1473"/>
      <c r="Z11" s="1473"/>
      <c r="AA11" s="1473"/>
      <c r="AB11" s="1473"/>
      <c r="AC11" s="1473"/>
      <c r="AD11" s="1473"/>
      <c r="AE11" s="1473"/>
    </row>
    <row r="12" spans="1:39" s="60" customFormat="1" ht="15.75" thickBot="1" x14ac:dyDescent="0.3">
      <c r="A12" s="417"/>
      <c r="B12" s="417"/>
      <c r="C12" s="417"/>
      <c r="D12" s="891"/>
      <c r="E12" s="891"/>
      <c r="F12" s="891"/>
      <c r="G12" s="891"/>
      <c r="H12" s="891"/>
      <c r="I12" s="891"/>
      <c r="J12" s="891"/>
      <c r="K12" s="891"/>
      <c r="L12" s="417"/>
      <c r="M12" s="417"/>
      <c r="N12" s="417"/>
      <c r="O12" s="417"/>
      <c r="P12" s="417"/>
      <c r="Q12" s="417"/>
      <c r="R12" s="417"/>
      <c r="S12" s="417"/>
      <c r="T12" s="417"/>
      <c r="U12" s="417"/>
      <c r="V12" s="417"/>
      <c r="W12" s="417"/>
      <c r="X12" s="398"/>
      <c r="Y12" s="417"/>
      <c r="Z12" s="417"/>
      <c r="AA12" s="417"/>
      <c r="AB12" s="417"/>
      <c r="AC12" s="417"/>
      <c r="AD12" s="417"/>
      <c r="AE12" s="417"/>
    </row>
    <row r="13" spans="1:39" s="65" customFormat="1" ht="30.75" customHeight="1" thickBot="1" x14ac:dyDescent="0.3">
      <c r="A13" s="417"/>
      <c r="B13" s="417"/>
      <c r="C13" s="417"/>
      <c r="D13" s="417"/>
      <c r="E13" s="1675" t="str">
        <f>'1. Building Information'!$B$55</f>
        <v>SITE 1: Project Name -- Project Address</v>
      </c>
      <c r="F13" s="1505"/>
      <c r="G13" s="1675" t="str">
        <f>'1. Building Information'!$B$107</f>
        <v xml:space="preserve">SITE 2:  -- </v>
      </c>
      <c r="H13" s="1505"/>
      <c r="I13" s="1675" t="str">
        <f>'1. Building Information'!$B$155</f>
        <v xml:space="preserve">SITE 3:  -- </v>
      </c>
      <c r="J13" s="1505"/>
      <c r="K13" s="417"/>
      <c r="L13" s="2094" t="s">
        <v>247</v>
      </c>
      <c r="M13" s="2095"/>
      <c r="N13" s="2095"/>
      <c r="O13" s="2095"/>
      <c r="P13" s="2095"/>
      <c r="Q13" s="2095"/>
      <c r="R13" s="2095"/>
      <c r="S13" s="2095"/>
      <c r="T13" s="2095"/>
      <c r="U13" s="2095"/>
      <c r="V13" s="2095"/>
      <c r="W13" s="1943"/>
      <c r="X13" s="398"/>
      <c r="Y13" s="417"/>
      <c r="Z13" s="417"/>
      <c r="AA13" s="417"/>
      <c r="AB13" s="417"/>
      <c r="AC13" s="417"/>
      <c r="AD13" s="417"/>
      <c r="AE13" s="417"/>
    </row>
    <row r="14" spans="1:39" s="70" customFormat="1" ht="45" x14ac:dyDescent="0.2">
      <c r="A14" s="892"/>
      <c r="B14" s="1676" t="s">
        <v>221</v>
      </c>
      <c r="C14" s="1677" t="s">
        <v>223</v>
      </c>
      <c r="D14" s="1678" t="s">
        <v>494</v>
      </c>
      <c r="E14" s="1679" t="s">
        <v>493</v>
      </c>
      <c r="F14" s="1680" t="s">
        <v>478</v>
      </c>
      <c r="G14" s="1679" t="s">
        <v>493</v>
      </c>
      <c r="H14" s="1680" t="s">
        <v>478</v>
      </c>
      <c r="I14" s="1679" t="s">
        <v>493</v>
      </c>
      <c r="J14" s="1680" t="s">
        <v>478</v>
      </c>
      <c r="K14" s="1681" t="s">
        <v>267</v>
      </c>
      <c r="L14" s="1682" t="s">
        <v>28</v>
      </c>
      <c r="M14" s="1683" t="s">
        <v>29</v>
      </c>
      <c r="N14" s="1677" t="s">
        <v>30</v>
      </c>
      <c r="O14" s="1683" t="s">
        <v>31</v>
      </c>
      <c r="P14" s="1677" t="s">
        <v>32</v>
      </c>
      <c r="Q14" s="1683" t="s">
        <v>33</v>
      </c>
      <c r="R14" s="1677" t="s">
        <v>8</v>
      </c>
      <c r="S14" s="1683" t="s">
        <v>9</v>
      </c>
      <c r="T14" s="1677" t="s">
        <v>0</v>
      </c>
      <c r="U14" s="1683" t="s">
        <v>2</v>
      </c>
      <c r="V14" s="1677" t="s">
        <v>3</v>
      </c>
      <c r="W14" s="1678" t="s">
        <v>4</v>
      </c>
      <c r="X14" s="892"/>
      <c r="Y14" s="892"/>
      <c r="Z14" s="892"/>
      <c r="AA14" s="892"/>
      <c r="AB14" s="892"/>
      <c r="AC14" s="892"/>
      <c r="AD14" s="892"/>
      <c r="AE14" s="892"/>
    </row>
    <row r="15" spans="1:39" s="62" customFormat="1" ht="15" x14ac:dyDescent="0.25">
      <c r="A15" s="426"/>
      <c r="B15" s="1684" t="s">
        <v>251</v>
      </c>
      <c r="C15" s="1685"/>
      <c r="D15" s="1686"/>
      <c r="E15" s="1687"/>
      <c r="F15" s="1688"/>
      <c r="G15" s="1687"/>
      <c r="H15" s="1688"/>
      <c r="I15" s="1687"/>
      <c r="J15" s="1688"/>
      <c r="K15" s="1689"/>
      <c r="L15" s="1687"/>
      <c r="M15" s="1690"/>
      <c r="N15" s="1691"/>
      <c r="O15" s="1690"/>
      <c r="P15" s="1691"/>
      <c r="Q15" s="1690"/>
      <c r="R15" s="1691"/>
      <c r="S15" s="1690"/>
      <c r="T15" s="1691"/>
      <c r="U15" s="1690"/>
      <c r="V15" s="1691"/>
      <c r="W15" s="1688"/>
      <c r="X15" s="426"/>
      <c r="Y15" s="426"/>
      <c r="Z15" s="426"/>
      <c r="AA15" s="426"/>
      <c r="AB15" s="426"/>
      <c r="AC15" s="426"/>
      <c r="AD15" s="426"/>
      <c r="AE15" s="426"/>
    </row>
    <row r="16" spans="1:39" s="62" customFormat="1" ht="15" x14ac:dyDescent="0.25">
      <c r="A16" s="426"/>
      <c r="B16" s="893" t="s">
        <v>76</v>
      </c>
      <c r="C16" s="894">
        <f>'2. Indoor Water Demand'!K20+'2. Indoor Water Demand'!P20+'2. Indoor Water Demand'!U20</f>
        <v>0</v>
      </c>
      <c r="D16" s="895">
        <f>'2. Indoor Water Demand'!L20+'2. Indoor Water Demand'!Q20+'2. Indoor Water Demand'!V20</f>
        <v>0</v>
      </c>
      <c r="E16" s="1257" t="s">
        <v>74</v>
      </c>
      <c r="F16" s="895">
        <f>IF(E16="Yes",'2. Indoor Water Demand'!F192,0)</f>
        <v>0</v>
      </c>
      <c r="G16" s="1257" t="s">
        <v>74</v>
      </c>
      <c r="H16" s="895">
        <f>IF(G16="Yes",'2. Indoor Water Demand'!G192,0)</f>
        <v>0</v>
      </c>
      <c r="I16" s="1257" t="s">
        <v>74</v>
      </c>
      <c r="J16" s="895">
        <f>IF(I16="Yes",'2. Indoor Water Demand'!H192,0)</f>
        <v>0</v>
      </c>
      <c r="K16" s="896">
        <f>SUM(F16,H16,J16)</f>
        <v>0</v>
      </c>
      <c r="L16" s="861">
        <f>$K16/12</f>
        <v>0</v>
      </c>
      <c r="M16" s="897">
        <f t="shared" ref="M16:W21" si="0">$K16/12</f>
        <v>0</v>
      </c>
      <c r="N16" s="863">
        <f t="shared" si="0"/>
        <v>0</v>
      </c>
      <c r="O16" s="897">
        <f t="shared" si="0"/>
        <v>0</v>
      </c>
      <c r="P16" s="863">
        <f t="shared" si="0"/>
        <v>0</v>
      </c>
      <c r="Q16" s="897">
        <f t="shared" si="0"/>
        <v>0</v>
      </c>
      <c r="R16" s="863">
        <f t="shared" si="0"/>
        <v>0</v>
      </c>
      <c r="S16" s="897">
        <f t="shared" si="0"/>
        <v>0</v>
      </c>
      <c r="T16" s="863">
        <f t="shared" si="0"/>
        <v>0</v>
      </c>
      <c r="U16" s="897">
        <f t="shared" si="0"/>
        <v>0</v>
      </c>
      <c r="V16" s="863">
        <f t="shared" si="0"/>
        <v>0</v>
      </c>
      <c r="W16" s="864">
        <f t="shared" si="0"/>
        <v>0</v>
      </c>
      <c r="X16" s="426"/>
      <c r="Y16" s="426"/>
      <c r="Z16" s="426"/>
      <c r="AA16" s="426"/>
      <c r="AB16" s="426"/>
      <c r="AC16" s="426"/>
      <c r="AD16" s="426"/>
      <c r="AE16" s="426"/>
    </row>
    <row r="17" spans="1:31" s="62" customFormat="1" ht="15" x14ac:dyDescent="0.25">
      <c r="A17" s="426"/>
      <c r="B17" s="893" t="s">
        <v>83</v>
      </c>
      <c r="C17" s="894">
        <f>'2. Indoor Water Demand'!K21+'2. Indoor Water Demand'!P21+'2. Indoor Water Demand'!U21</f>
        <v>0</v>
      </c>
      <c r="D17" s="895">
        <f>'2. Indoor Water Demand'!L21+'2. Indoor Water Demand'!Q21+'2. Indoor Water Demand'!V21</f>
        <v>0</v>
      </c>
      <c r="E17" s="1257" t="s">
        <v>74</v>
      </c>
      <c r="F17" s="895">
        <f>IF(E17="Yes",'2. Indoor Water Demand'!F193,0)</f>
        <v>0</v>
      </c>
      <c r="G17" s="1257" t="s">
        <v>74</v>
      </c>
      <c r="H17" s="895">
        <f>IF(G17="Yes",'2. Indoor Water Demand'!G193,0)</f>
        <v>0</v>
      </c>
      <c r="I17" s="1257" t="s">
        <v>74</v>
      </c>
      <c r="J17" s="895">
        <f>IF(I17="Yes",'2. Indoor Water Demand'!H193,0)</f>
        <v>0</v>
      </c>
      <c r="K17" s="896">
        <f t="shared" ref="K17:K21" si="1">SUM(F17,H17,J17)</f>
        <v>0</v>
      </c>
      <c r="L17" s="861">
        <f t="shared" ref="L17:L21" si="2">$K17/12</f>
        <v>0</v>
      </c>
      <c r="M17" s="897">
        <f t="shared" si="0"/>
        <v>0</v>
      </c>
      <c r="N17" s="863">
        <f t="shared" si="0"/>
        <v>0</v>
      </c>
      <c r="O17" s="897">
        <f t="shared" si="0"/>
        <v>0</v>
      </c>
      <c r="P17" s="863">
        <f t="shared" si="0"/>
        <v>0</v>
      </c>
      <c r="Q17" s="897">
        <f t="shared" si="0"/>
        <v>0</v>
      </c>
      <c r="R17" s="863">
        <f t="shared" si="0"/>
        <v>0</v>
      </c>
      <c r="S17" s="897">
        <f t="shared" si="0"/>
        <v>0</v>
      </c>
      <c r="T17" s="863">
        <f t="shared" si="0"/>
        <v>0</v>
      </c>
      <c r="U17" s="897">
        <f t="shared" si="0"/>
        <v>0</v>
      </c>
      <c r="V17" s="863">
        <f t="shared" si="0"/>
        <v>0</v>
      </c>
      <c r="W17" s="864">
        <f t="shared" si="0"/>
        <v>0</v>
      </c>
      <c r="X17" s="426"/>
      <c r="Y17" s="426"/>
      <c r="Z17" s="426"/>
      <c r="AA17" s="426"/>
      <c r="AB17" s="426"/>
      <c r="AC17" s="426"/>
      <c r="AD17" s="426"/>
      <c r="AE17" s="426"/>
    </row>
    <row r="18" spans="1:31" s="145" customFormat="1" ht="15" x14ac:dyDescent="0.25">
      <c r="A18" s="898"/>
      <c r="B18" s="893" t="s">
        <v>152</v>
      </c>
      <c r="C18" s="894">
        <f>'2. Indoor Water Demand'!K22+'2. Indoor Water Demand'!P22+'2. Indoor Water Demand'!U22</f>
        <v>0</v>
      </c>
      <c r="D18" s="895">
        <f>'2. Indoor Water Demand'!L22+'2. Indoor Water Demand'!Q22+'2. Indoor Water Demand'!V22</f>
        <v>0</v>
      </c>
      <c r="E18" s="1257" t="s">
        <v>73</v>
      </c>
      <c r="F18" s="895">
        <f>IF(E18="Yes",'2. Indoor Water Demand'!F194,0)</f>
        <v>0</v>
      </c>
      <c r="G18" s="1257" t="s">
        <v>73</v>
      </c>
      <c r="H18" s="895">
        <f>IF(G18="Yes",'2. Indoor Water Demand'!G194,0)</f>
        <v>0</v>
      </c>
      <c r="I18" s="1257" t="s">
        <v>73</v>
      </c>
      <c r="J18" s="895">
        <f>IF(I18="Yes",'2. Indoor Water Demand'!H194,0)</f>
        <v>0</v>
      </c>
      <c r="K18" s="896">
        <f t="shared" si="1"/>
        <v>0</v>
      </c>
      <c r="L18" s="861">
        <f t="shared" si="2"/>
        <v>0</v>
      </c>
      <c r="M18" s="897">
        <f t="shared" si="0"/>
        <v>0</v>
      </c>
      <c r="N18" s="863">
        <f t="shared" si="0"/>
        <v>0</v>
      </c>
      <c r="O18" s="897">
        <f t="shared" si="0"/>
        <v>0</v>
      </c>
      <c r="P18" s="863">
        <f t="shared" si="0"/>
        <v>0</v>
      </c>
      <c r="Q18" s="897">
        <f t="shared" si="0"/>
        <v>0</v>
      </c>
      <c r="R18" s="863">
        <f t="shared" si="0"/>
        <v>0</v>
      </c>
      <c r="S18" s="897">
        <f t="shared" si="0"/>
        <v>0</v>
      </c>
      <c r="T18" s="863">
        <f t="shared" si="0"/>
        <v>0</v>
      </c>
      <c r="U18" s="897">
        <f t="shared" si="0"/>
        <v>0</v>
      </c>
      <c r="V18" s="863">
        <f t="shared" si="0"/>
        <v>0</v>
      </c>
      <c r="W18" s="864">
        <f t="shared" si="0"/>
        <v>0</v>
      </c>
      <c r="X18" s="898"/>
      <c r="Y18" s="898"/>
      <c r="Z18" s="898"/>
      <c r="AA18" s="898"/>
      <c r="AB18" s="898"/>
      <c r="AC18" s="898"/>
      <c r="AD18" s="898"/>
      <c r="AE18" s="898"/>
    </row>
    <row r="19" spans="1:31" s="145" customFormat="1" ht="15" x14ac:dyDescent="0.25">
      <c r="A19" s="898"/>
      <c r="B19" s="893" t="s">
        <v>79</v>
      </c>
      <c r="C19" s="894">
        <f>'2. Indoor Water Demand'!K23+'2. Indoor Water Demand'!P23+'2. Indoor Water Demand'!U23</f>
        <v>0</v>
      </c>
      <c r="D19" s="895">
        <f>'2. Indoor Water Demand'!L23+'2. Indoor Water Demand'!Q23+'2. Indoor Water Demand'!V23</f>
        <v>0</v>
      </c>
      <c r="E19" s="1257" t="s">
        <v>73</v>
      </c>
      <c r="F19" s="895">
        <f>IF(E19="Yes",'2. Indoor Water Demand'!F195,0)</f>
        <v>0</v>
      </c>
      <c r="G19" s="1257" t="s">
        <v>73</v>
      </c>
      <c r="H19" s="895">
        <f>IF(G19="Yes",'2. Indoor Water Demand'!G195,0)</f>
        <v>0</v>
      </c>
      <c r="I19" s="1257" t="s">
        <v>73</v>
      </c>
      <c r="J19" s="895">
        <f>IF(I19="Yes",'2. Indoor Water Demand'!H195,0)</f>
        <v>0</v>
      </c>
      <c r="K19" s="896">
        <f t="shared" si="1"/>
        <v>0</v>
      </c>
      <c r="L19" s="861">
        <f t="shared" si="2"/>
        <v>0</v>
      </c>
      <c r="M19" s="897">
        <f t="shared" si="0"/>
        <v>0</v>
      </c>
      <c r="N19" s="863">
        <f t="shared" si="0"/>
        <v>0</v>
      </c>
      <c r="O19" s="897">
        <f t="shared" si="0"/>
        <v>0</v>
      </c>
      <c r="P19" s="863">
        <f t="shared" si="0"/>
        <v>0</v>
      </c>
      <c r="Q19" s="897">
        <f t="shared" si="0"/>
        <v>0</v>
      </c>
      <c r="R19" s="863">
        <f t="shared" si="0"/>
        <v>0</v>
      </c>
      <c r="S19" s="897">
        <f t="shared" si="0"/>
        <v>0</v>
      </c>
      <c r="T19" s="863">
        <f t="shared" si="0"/>
        <v>0</v>
      </c>
      <c r="U19" s="897">
        <f t="shared" si="0"/>
        <v>0</v>
      </c>
      <c r="V19" s="863">
        <f t="shared" si="0"/>
        <v>0</v>
      </c>
      <c r="W19" s="864">
        <f t="shared" si="0"/>
        <v>0</v>
      </c>
      <c r="X19" s="898"/>
      <c r="Y19" s="898"/>
      <c r="Z19" s="898"/>
      <c r="AA19" s="898"/>
      <c r="AB19" s="898"/>
      <c r="AC19" s="898"/>
      <c r="AD19" s="898"/>
      <c r="AE19" s="898"/>
    </row>
    <row r="20" spans="1:31" s="62" customFormat="1" ht="15" x14ac:dyDescent="0.25">
      <c r="A20" s="426"/>
      <c r="B20" s="893" t="s">
        <v>80</v>
      </c>
      <c r="C20" s="894">
        <f>'2. Indoor Water Demand'!K24+'2. Indoor Water Demand'!P24+'2. Indoor Water Demand'!U24</f>
        <v>0</v>
      </c>
      <c r="D20" s="895">
        <f>'2. Indoor Water Demand'!L24+'2. Indoor Water Demand'!Q24+'2. Indoor Water Demand'!V24</f>
        <v>0</v>
      </c>
      <c r="E20" s="1257" t="s">
        <v>74</v>
      </c>
      <c r="F20" s="895">
        <f>IF(E20="Yes",'2. Indoor Water Demand'!F196,0)</f>
        <v>0</v>
      </c>
      <c r="G20" s="1257" t="s">
        <v>74</v>
      </c>
      <c r="H20" s="895">
        <f>IF(G20="Yes",'2. Indoor Water Demand'!G196,0)</f>
        <v>0</v>
      </c>
      <c r="I20" s="1257" t="s">
        <v>74</v>
      </c>
      <c r="J20" s="895">
        <f>IF(I20="Yes",'2. Indoor Water Demand'!H196,0)</f>
        <v>0</v>
      </c>
      <c r="K20" s="896">
        <f t="shared" si="1"/>
        <v>0</v>
      </c>
      <c r="L20" s="861">
        <f t="shared" si="2"/>
        <v>0</v>
      </c>
      <c r="M20" s="897">
        <f t="shared" si="0"/>
        <v>0</v>
      </c>
      <c r="N20" s="863">
        <f t="shared" si="0"/>
        <v>0</v>
      </c>
      <c r="O20" s="897">
        <f t="shared" si="0"/>
        <v>0</v>
      </c>
      <c r="P20" s="863">
        <f t="shared" si="0"/>
        <v>0</v>
      </c>
      <c r="Q20" s="897">
        <f t="shared" si="0"/>
        <v>0</v>
      </c>
      <c r="R20" s="863">
        <f t="shared" si="0"/>
        <v>0</v>
      </c>
      <c r="S20" s="897">
        <f t="shared" si="0"/>
        <v>0</v>
      </c>
      <c r="T20" s="863">
        <f t="shared" si="0"/>
        <v>0</v>
      </c>
      <c r="U20" s="897">
        <f t="shared" si="0"/>
        <v>0</v>
      </c>
      <c r="V20" s="863">
        <f t="shared" si="0"/>
        <v>0</v>
      </c>
      <c r="W20" s="864">
        <f t="shared" si="0"/>
        <v>0</v>
      </c>
      <c r="X20" s="899"/>
      <c r="Y20" s="426"/>
      <c r="Z20" s="426"/>
      <c r="AA20" s="426"/>
      <c r="AB20" s="426"/>
      <c r="AC20" s="426"/>
      <c r="AD20" s="426"/>
      <c r="AE20" s="426"/>
    </row>
    <row r="21" spans="1:31" s="62" customFormat="1" ht="15" x14ac:dyDescent="0.25">
      <c r="A21" s="426"/>
      <c r="B21" s="893" t="s">
        <v>84</v>
      </c>
      <c r="C21" s="894">
        <f>'2. Indoor Water Demand'!K25+'2. Indoor Water Demand'!P25+'2. Indoor Water Demand'!U25</f>
        <v>0</v>
      </c>
      <c r="D21" s="895">
        <f>'2. Indoor Water Demand'!L25+'2. Indoor Water Demand'!Q25+'2. Indoor Water Demand'!V25</f>
        <v>0</v>
      </c>
      <c r="E21" s="1257" t="s">
        <v>74</v>
      </c>
      <c r="F21" s="895">
        <f>IF(E21="Yes",'2. Indoor Water Demand'!F197,0)</f>
        <v>0</v>
      </c>
      <c r="G21" s="1257" t="s">
        <v>74</v>
      </c>
      <c r="H21" s="895">
        <f>IF(G21="Yes",'2. Indoor Water Demand'!G197,0)</f>
        <v>0</v>
      </c>
      <c r="I21" s="1257" t="s">
        <v>74</v>
      </c>
      <c r="J21" s="895">
        <f>IF(I21="Yes",'2. Indoor Water Demand'!H197,0)</f>
        <v>0</v>
      </c>
      <c r="K21" s="896">
        <f t="shared" si="1"/>
        <v>0</v>
      </c>
      <c r="L21" s="861">
        <f t="shared" si="2"/>
        <v>0</v>
      </c>
      <c r="M21" s="897">
        <f t="shared" si="0"/>
        <v>0</v>
      </c>
      <c r="N21" s="863">
        <f t="shared" si="0"/>
        <v>0</v>
      </c>
      <c r="O21" s="897">
        <f t="shared" si="0"/>
        <v>0</v>
      </c>
      <c r="P21" s="863">
        <f t="shared" si="0"/>
        <v>0</v>
      </c>
      <c r="Q21" s="897">
        <f t="shared" si="0"/>
        <v>0</v>
      </c>
      <c r="R21" s="863">
        <f t="shared" si="0"/>
        <v>0</v>
      </c>
      <c r="S21" s="897">
        <f t="shared" si="0"/>
        <v>0</v>
      </c>
      <c r="T21" s="863">
        <f t="shared" si="0"/>
        <v>0</v>
      </c>
      <c r="U21" s="897">
        <f t="shared" si="0"/>
        <v>0</v>
      </c>
      <c r="V21" s="863">
        <f t="shared" si="0"/>
        <v>0</v>
      </c>
      <c r="W21" s="864">
        <f t="shared" si="0"/>
        <v>0</v>
      </c>
      <c r="X21" s="426"/>
      <c r="Y21" s="426"/>
      <c r="Z21" s="426"/>
      <c r="AA21" s="426"/>
      <c r="AB21" s="426"/>
      <c r="AC21" s="426"/>
      <c r="AD21" s="426"/>
      <c r="AE21" s="426"/>
    </row>
    <row r="22" spans="1:31" s="62" customFormat="1" ht="15" x14ac:dyDescent="0.25">
      <c r="A22" s="426"/>
      <c r="B22" s="1692" t="s">
        <v>248</v>
      </c>
      <c r="C22" s="1693">
        <f>SUM(C16:C21)</f>
        <v>0</v>
      </c>
      <c r="D22" s="1694">
        <f>SUM(D16:D21)</f>
        <v>0</v>
      </c>
      <c r="E22" s="1695"/>
      <c r="F22" s="1694">
        <f>SUM(F16:F21)</f>
        <v>0</v>
      </c>
      <c r="G22" s="1695"/>
      <c r="H22" s="1694">
        <f>SUM(H16:H21)</f>
        <v>0</v>
      </c>
      <c r="I22" s="1695"/>
      <c r="J22" s="1694">
        <f>SUM(J16:J21)</f>
        <v>0</v>
      </c>
      <c r="K22" s="1696">
        <f>SUM(K16:K21)</f>
        <v>0</v>
      </c>
      <c r="L22" s="1697">
        <f>SUM(L16:L21)</f>
        <v>0</v>
      </c>
      <c r="M22" s="1698">
        <f t="shared" ref="M22:W22" si="3">SUM(M16:M21)</f>
        <v>0</v>
      </c>
      <c r="N22" s="1693">
        <f t="shared" si="3"/>
        <v>0</v>
      </c>
      <c r="O22" s="1698">
        <f t="shared" si="3"/>
        <v>0</v>
      </c>
      <c r="P22" s="1693">
        <f t="shared" si="3"/>
        <v>0</v>
      </c>
      <c r="Q22" s="1698">
        <f t="shared" si="3"/>
        <v>0</v>
      </c>
      <c r="R22" s="1693">
        <f t="shared" si="3"/>
        <v>0</v>
      </c>
      <c r="S22" s="1698">
        <f t="shared" si="3"/>
        <v>0</v>
      </c>
      <c r="T22" s="1693">
        <f t="shared" si="3"/>
        <v>0</v>
      </c>
      <c r="U22" s="1698">
        <f t="shared" si="3"/>
        <v>0</v>
      </c>
      <c r="V22" s="1693">
        <f t="shared" si="3"/>
        <v>0</v>
      </c>
      <c r="W22" s="1694">
        <f t="shared" si="3"/>
        <v>0</v>
      </c>
      <c r="X22" s="426"/>
      <c r="Y22" s="426"/>
      <c r="Z22" s="426"/>
      <c r="AA22" s="426"/>
      <c r="AB22" s="426"/>
      <c r="AC22" s="426"/>
      <c r="AD22" s="426"/>
      <c r="AE22" s="426"/>
    </row>
    <row r="23" spans="1:31" s="62" customFormat="1" ht="15" x14ac:dyDescent="0.25">
      <c r="A23" s="426"/>
      <c r="B23" s="1699" t="s">
        <v>250</v>
      </c>
      <c r="C23" s="1691"/>
      <c r="D23" s="1688"/>
      <c r="E23" s="1700"/>
      <c r="F23" s="1688"/>
      <c r="G23" s="1700"/>
      <c r="H23" s="1688"/>
      <c r="I23" s="1700"/>
      <c r="J23" s="1688"/>
      <c r="K23" s="1701"/>
      <c r="L23" s="1687"/>
      <c r="M23" s="1690"/>
      <c r="N23" s="1691"/>
      <c r="O23" s="1690"/>
      <c r="P23" s="1691"/>
      <c r="Q23" s="1690"/>
      <c r="R23" s="1691"/>
      <c r="S23" s="1690"/>
      <c r="T23" s="1691"/>
      <c r="U23" s="1690"/>
      <c r="V23" s="1691"/>
      <c r="W23" s="1688"/>
      <c r="X23" s="426"/>
      <c r="Y23" s="426"/>
      <c r="Z23" s="426"/>
      <c r="AA23" s="426"/>
      <c r="AB23" s="426"/>
      <c r="AC23" s="426"/>
      <c r="AD23" s="426"/>
      <c r="AE23" s="426"/>
    </row>
    <row r="24" spans="1:31" s="62" customFormat="1" ht="15" x14ac:dyDescent="0.25">
      <c r="A24" s="426"/>
      <c r="B24" s="900" t="s">
        <v>76</v>
      </c>
      <c r="C24" s="894">
        <f>'2. Indoor Water Demand'!E41+'2. Indoor Water Demand'!I41+'2. Indoor Water Demand'!M41</f>
        <v>0</v>
      </c>
      <c r="D24" s="895">
        <f>C24*365</f>
        <v>0</v>
      </c>
      <c r="E24" s="1257" t="s">
        <v>74</v>
      </c>
      <c r="F24" s="895">
        <f>IF(E24="Yes",'2. Indoor Water Demand'!F202,0)</f>
        <v>0</v>
      </c>
      <c r="G24" s="1257" t="s">
        <v>74</v>
      </c>
      <c r="H24" s="895">
        <f>IF(G24="Yes",'2. Indoor Water Demand'!G202,0)</f>
        <v>0</v>
      </c>
      <c r="I24" s="1257" t="s">
        <v>74</v>
      </c>
      <c r="J24" s="895">
        <f>IF(I24="Yes",'2. Indoor Water Demand'!H202,0)</f>
        <v>0</v>
      </c>
      <c r="K24" s="896">
        <f t="shared" ref="K24:K30" si="4">SUM(F24,H24,J24)</f>
        <v>0</v>
      </c>
      <c r="L24" s="861">
        <f>$K24/12</f>
        <v>0</v>
      </c>
      <c r="M24" s="897">
        <f t="shared" ref="M24:W30" si="5">$K24/12</f>
        <v>0</v>
      </c>
      <c r="N24" s="863">
        <f t="shared" si="5"/>
        <v>0</v>
      </c>
      <c r="O24" s="897">
        <f t="shared" si="5"/>
        <v>0</v>
      </c>
      <c r="P24" s="863">
        <f t="shared" si="5"/>
        <v>0</v>
      </c>
      <c r="Q24" s="897">
        <f t="shared" si="5"/>
        <v>0</v>
      </c>
      <c r="R24" s="863">
        <f t="shared" si="5"/>
        <v>0</v>
      </c>
      <c r="S24" s="897">
        <f t="shared" si="5"/>
        <v>0</v>
      </c>
      <c r="T24" s="863">
        <f t="shared" si="5"/>
        <v>0</v>
      </c>
      <c r="U24" s="897">
        <f t="shared" si="5"/>
        <v>0</v>
      </c>
      <c r="V24" s="863">
        <f t="shared" si="5"/>
        <v>0</v>
      </c>
      <c r="W24" s="864">
        <f t="shared" si="5"/>
        <v>0</v>
      </c>
      <c r="X24" s="426"/>
      <c r="Y24" s="426"/>
      <c r="Z24" s="426"/>
      <c r="AA24" s="426"/>
      <c r="AB24" s="426"/>
      <c r="AC24" s="426"/>
      <c r="AD24" s="426"/>
      <c r="AE24" s="426"/>
    </row>
    <row r="25" spans="1:31" s="62" customFormat="1" ht="15" x14ac:dyDescent="0.25">
      <c r="A25" s="426"/>
      <c r="B25" s="900" t="s">
        <v>77</v>
      </c>
      <c r="C25" s="894">
        <f>'2. Indoor Water Demand'!E42+'2. Indoor Water Demand'!I42+'2. Indoor Water Demand'!M42</f>
        <v>0</v>
      </c>
      <c r="D25" s="895">
        <f t="shared" ref="D25:D30" si="6">C25*365</f>
        <v>0</v>
      </c>
      <c r="E25" s="1257" t="s">
        <v>74</v>
      </c>
      <c r="F25" s="895">
        <f>IF(E25="Yes",'2. Indoor Water Demand'!F203,0)</f>
        <v>0</v>
      </c>
      <c r="G25" s="1257" t="s">
        <v>74</v>
      </c>
      <c r="H25" s="895">
        <f>IF(G25="Yes",'2. Indoor Water Demand'!G203,0)</f>
        <v>0</v>
      </c>
      <c r="I25" s="1257" t="s">
        <v>74</v>
      </c>
      <c r="J25" s="895">
        <f>IF(I25="Yes",'2. Indoor Water Demand'!H203,0)</f>
        <v>0</v>
      </c>
      <c r="K25" s="896">
        <f t="shared" si="4"/>
        <v>0</v>
      </c>
      <c r="L25" s="861">
        <f t="shared" ref="L25:L30" si="7">$K25/12</f>
        <v>0</v>
      </c>
      <c r="M25" s="897">
        <f t="shared" si="5"/>
        <v>0</v>
      </c>
      <c r="N25" s="863">
        <f t="shared" si="5"/>
        <v>0</v>
      </c>
      <c r="O25" s="897">
        <f t="shared" si="5"/>
        <v>0</v>
      </c>
      <c r="P25" s="863">
        <f t="shared" si="5"/>
        <v>0</v>
      </c>
      <c r="Q25" s="897">
        <f t="shared" si="5"/>
        <v>0</v>
      </c>
      <c r="R25" s="863">
        <f t="shared" si="5"/>
        <v>0</v>
      </c>
      <c r="S25" s="897">
        <f t="shared" si="5"/>
        <v>0</v>
      </c>
      <c r="T25" s="863">
        <f t="shared" si="5"/>
        <v>0</v>
      </c>
      <c r="U25" s="897">
        <f t="shared" si="5"/>
        <v>0</v>
      </c>
      <c r="V25" s="863">
        <f t="shared" si="5"/>
        <v>0</v>
      </c>
      <c r="W25" s="864">
        <f t="shared" si="5"/>
        <v>0</v>
      </c>
      <c r="X25" s="426"/>
      <c r="Y25" s="426"/>
      <c r="Z25" s="426"/>
      <c r="AA25" s="426"/>
      <c r="AB25" s="426"/>
      <c r="AC25" s="426"/>
      <c r="AD25" s="426"/>
      <c r="AE25" s="426"/>
    </row>
    <row r="26" spans="1:31" s="62" customFormat="1" ht="15" x14ac:dyDescent="0.25">
      <c r="A26" s="426"/>
      <c r="B26" s="900" t="s">
        <v>78</v>
      </c>
      <c r="C26" s="894">
        <f>'2. Indoor Water Demand'!E43+'2. Indoor Water Demand'!I43+'2. Indoor Water Demand'!M43</f>
        <v>0</v>
      </c>
      <c r="D26" s="895">
        <f t="shared" si="6"/>
        <v>0</v>
      </c>
      <c r="E26" s="1257" t="s">
        <v>74</v>
      </c>
      <c r="F26" s="895">
        <f>IF(E26="Yes",'2. Indoor Water Demand'!F204,0)</f>
        <v>0</v>
      </c>
      <c r="G26" s="1257" t="s">
        <v>74</v>
      </c>
      <c r="H26" s="895">
        <f>IF(G26="Yes",'2. Indoor Water Demand'!G204,0)</f>
        <v>0</v>
      </c>
      <c r="I26" s="1257" t="s">
        <v>74</v>
      </c>
      <c r="J26" s="895">
        <f>IF(I26="Yes",'2. Indoor Water Demand'!H204,0)</f>
        <v>0</v>
      </c>
      <c r="K26" s="896">
        <f t="shared" si="4"/>
        <v>0</v>
      </c>
      <c r="L26" s="861">
        <f t="shared" si="7"/>
        <v>0</v>
      </c>
      <c r="M26" s="897">
        <f t="shared" si="5"/>
        <v>0</v>
      </c>
      <c r="N26" s="863">
        <f t="shared" si="5"/>
        <v>0</v>
      </c>
      <c r="O26" s="897">
        <f t="shared" si="5"/>
        <v>0</v>
      </c>
      <c r="P26" s="863">
        <f t="shared" si="5"/>
        <v>0</v>
      </c>
      <c r="Q26" s="897">
        <f t="shared" si="5"/>
        <v>0</v>
      </c>
      <c r="R26" s="863">
        <f t="shared" si="5"/>
        <v>0</v>
      </c>
      <c r="S26" s="897">
        <f t="shared" si="5"/>
        <v>0</v>
      </c>
      <c r="T26" s="863">
        <f t="shared" si="5"/>
        <v>0</v>
      </c>
      <c r="U26" s="897">
        <f t="shared" si="5"/>
        <v>0</v>
      </c>
      <c r="V26" s="863">
        <f t="shared" si="5"/>
        <v>0</v>
      </c>
      <c r="W26" s="864">
        <f t="shared" si="5"/>
        <v>0</v>
      </c>
      <c r="X26" s="426"/>
      <c r="Y26" s="426"/>
      <c r="Z26" s="426"/>
      <c r="AA26" s="426"/>
      <c r="AB26" s="426"/>
      <c r="AC26" s="426"/>
      <c r="AD26" s="426"/>
      <c r="AE26" s="426"/>
    </row>
    <row r="27" spans="1:31" s="62" customFormat="1" ht="15" x14ac:dyDescent="0.25">
      <c r="A27" s="426"/>
      <c r="B27" s="900" t="s">
        <v>81</v>
      </c>
      <c r="C27" s="894">
        <f>'2. Indoor Water Demand'!E44+'2. Indoor Water Demand'!I44+'2. Indoor Water Demand'!M44</f>
        <v>0</v>
      </c>
      <c r="D27" s="895">
        <f t="shared" si="6"/>
        <v>0</v>
      </c>
      <c r="E27" s="1257" t="s">
        <v>73</v>
      </c>
      <c r="F27" s="895">
        <f>IF(E27="Yes",'2. Indoor Water Demand'!F205,0)</f>
        <v>0</v>
      </c>
      <c r="G27" s="1257" t="s">
        <v>73</v>
      </c>
      <c r="H27" s="895">
        <f>IF(G27="Yes",'2. Indoor Water Demand'!G205,0)</f>
        <v>0</v>
      </c>
      <c r="I27" s="1257" t="s">
        <v>73</v>
      </c>
      <c r="J27" s="895">
        <f>IF(I27="Yes",'2. Indoor Water Demand'!H205,0)</f>
        <v>0</v>
      </c>
      <c r="K27" s="896">
        <f t="shared" si="4"/>
        <v>0</v>
      </c>
      <c r="L27" s="861">
        <f t="shared" si="7"/>
        <v>0</v>
      </c>
      <c r="M27" s="897">
        <f t="shared" si="5"/>
        <v>0</v>
      </c>
      <c r="N27" s="863">
        <f t="shared" si="5"/>
        <v>0</v>
      </c>
      <c r="O27" s="897">
        <f t="shared" si="5"/>
        <v>0</v>
      </c>
      <c r="P27" s="863">
        <f t="shared" si="5"/>
        <v>0</v>
      </c>
      <c r="Q27" s="897">
        <f t="shared" si="5"/>
        <v>0</v>
      </c>
      <c r="R27" s="863">
        <f t="shared" si="5"/>
        <v>0</v>
      </c>
      <c r="S27" s="897">
        <f t="shared" si="5"/>
        <v>0</v>
      </c>
      <c r="T27" s="863">
        <f t="shared" si="5"/>
        <v>0</v>
      </c>
      <c r="U27" s="897">
        <f t="shared" si="5"/>
        <v>0</v>
      </c>
      <c r="V27" s="863">
        <f t="shared" si="5"/>
        <v>0</v>
      </c>
      <c r="W27" s="864">
        <f t="shared" si="5"/>
        <v>0</v>
      </c>
      <c r="X27" s="426"/>
      <c r="Y27" s="426"/>
      <c r="Z27" s="426"/>
      <c r="AA27" s="426"/>
      <c r="AB27" s="426"/>
      <c r="AC27" s="426"/>
      <c r="AD27" s="426"/>
      <c r="AE27" s="426"/>
    </row>
    <row r="28" spans="1:31" s="62" customFormat="1" ht="15" x14ac:dyDescent="0.25">
      <c r="A28" s="426"/>
      <c r="B28" s="900" t="s">
        <v>79</v>
      </c>
      <c r="C28" s="894">
        <f>'2. Indoor Water Demand'!E45+'2. Indoor Water Demand'!I45+'2. Indoor Water Demand'!M45</f>
        <v>0</v>
      </c>
      <c r="D28" s="895">
        <f t="shared" si="6"/>
        <v>0</v>
      </c>
      <c r="E28" s="1257" t="s">
        <v>73</v>
      </c>
      <c r="F28" s="895">
        <f>IF(E28="Yes",'2. Indoor Water Demand'!F206,0)</f>
        <v>0</v>
      </c>
      <c r="G28" s="1257" t="s">
        <v>73</v>
      </c>
      <c r="H28" s="895">
        <f>IF(G28="Yes",'2. Indoor Water Demand'!G206,0)</f>
        <v>0</v>
      </c>
      <c r="I28" s="1257" t="s">
        <v>73</v>
      </c>
      <c r="J28" s="895">
        <f>IF(I28="Yes",'2. Indoor Water Demand'!H206,0)</f>
        <v>0</v>
      </c>
      <c r="K28" s="896">
        <f t="shared" si="4"/>
        <v>0</v>
      </c>
      <c r="L28" s="861">
        <f t="shared" si="7"/>
        <v>0</v>
      </c>
      <c r="M28" s="897">
        <f t="shared" si="5"/>
        <v>0</v>
      </c>
      <c r="N28" s="863">
        <f t="shared" si="5"/>
        <v>0</v>
      </c>
      <c r="O28" s="897">
        <f t="shared" si="5"/>
        <v>0</v>
      </c>
      <c r="P28" s="863">
        <f t="shared" si="5"/>
        <v>0</v>
      </c>
      <c r="Q28" s="897">
        <f t="shared" si="5"/>
        <v>0</v>
      </c>
      <c r="R28" s="863">
        <f t="shared" si="5"/>
        <v>0</v>
      </c>
      <c r="S28" s="897">
        <f t="shared" si="5"/>
        <v>0</v>
      </c>
      <c r="T28" s="863">
        <f t="shared" si="5"/>
        <v>0</v>
      </c>
      <c r="U28" s="897">
        <f t="shared" si="5"/>
        <v>0</v>
      </c>
      <c r="V28" s="863">
        <f t="shared" si="5"/>
        <v>0</v>
      </c>
      <c r="W28" s="864">
        <f t="shared" si="5"/>
        <v>0</v>
      </c>
      <c r="X28" s="426"/>
      <c r="Y28" s="426"/>
      <c r="Z28" s="426"/>
      <c r="AA28" s="426"/>
      <c r="AB28" s="426"/>
      <c r="AC28" s="426"/>
      <c r="AD28" s="426"/>
      <c r="AE28" s="426"/>
    </row>
    <row r="29" spans="1:31" s="62" customFormat="1" ht="15" x14ac:dyDescent="0.25">
      <c r="A29" s="426"/>
      <c r="B29" s="900" t="s">
        <v>80</v>
      </c>
      <c r="C29" s="894">
        <f>'2. Indoor Water Demand'!E46+'2. Indoor Water Demand'!I46+'2. Indoor Water Demand'!M46</f>
        <v>0</v>
      </c>
      <c r="D29" s="895">
        <f t="shared" si="6"/>
        <v>0</v>
      </c>
      <c r="E29" s="1257" t="s">
        <v>74</v>
      </c>
      <c r="F29" s="895">
        <f>IF(E29="Yes",'2. Indoor Water Demand'!F207,0)</f>
        <v>0</v>
      </c>
      <c r="G29" s="1257" t="s">
        <v>74</v>
      </c>
      <c r="H29" s="895">
        <f>IF(G29="Yes",'2. Indoor Water Demand'!G207,0)</f>
        <v>0</v>
      </c>
      <c r="I29" s="1257" t="s">
        <v>74</v>
      </c>
      <c r="J29" s="895">
        <f>IF(I29="Yes",'2. Indoor Water Demand'!H207,0)</f>
        <v>0</v>
      </c>
      <c r="K29" s="896">
        <f t="shared" si="4"/>
        <v>0</v>
      </c>
      <c r="L29" s="861">
        <f t="shared" si="7"/>
        <v>0</v>
      </c>
      <c r="M29" s="897">
        <f t="shared" si="5"/>
        <v>0</v>
      </c>
      <c r="N29" s="863">
        <f t="shared" si="5"/>
        <v>0</v>
      </c>
      <c r="O29" s="897">
        <f t="shared" si="5"/>
        <v>0</v>
      </c>
      <c r="P29" s="863">
        <f t="shared" si="5"/>
        <v>0</v>
      </c>
      <c r="Q29" s="897">
        <f t="shared" si="5"/>
        <v>0</v>
      </c>
      <c r="R29" s="863">
        <f t="shared" si="5"/>
        <v>0</v>
      </c>
      <c r="S29" s="897">
        <f t="shared" si="5"/>
        <v>0</v>
      </c>
      <c r="T29" s="863">
        <f t="shared" si="5"/>
        <v>0</v>
      </c>
      <c r="U29" s="897">
        <f t="shared" si="5"/>
        <v>0</v>
      </c>
      <c r="V29" s="863">
        <f t="shared" si="5"/>
        <v>0</v>
      </c>
      <c r="W29" s="864">
        <f t="shared" si="5"/>
        <v>0</v>
      </c>
      <c r="X29" s="426"/>
      <c r="Y29" s="426"/>
      <c r="Z29" s="426"/>
      <c r="AA29" s="426"/>
      <c r="AB29" s="426"/>
      <c r="AC29" s="426"/>
      <c r="AD29" s="426"/>
      <c r="AE29" s="426"/>
    </row>
    <row r="30" spans="1:31" s="62" customFormat="1" ht="15" x14ac:dyDescent="0.25">
      <c r="A30" s="426"/>
      <c r="B30" s="900" t="s">
        <v>82</v>
      </c>
      <c r="C30" s="894">
        <f>'2. Indoor Water Demand'!E47+'2. Indoor Water Demand'!I47+'2. Indoor Water Demand'!M47</f>
        <v>0</v>
      </c>
      <c r="D30" s="895">
        <f t="shared" si="6"/>
        <v>0</v>
      </c>
      <c r="E30" s="1257" t="s">
        <v>74</v>
      </c>
      <c r="F30" s="895">
        <f>IF(E30="Yes",'2. Indoor Water Demand'!F208,0)</f>
        <v>0</v>
      </c>
      <c r="G30" s="1257" t="s">
        <v>74</v>
      </c>
      <c r="H30" s="895">
        <f>IF(G30="Yes",'2. Indoor Water Demand'!G208,0)</f>
        <v>0</v>
      </c>
      <c r="I30" s="1257" t="s">
        <v>74</v>
      </c>
      <c r="J30" s="895">
        <f>IF(I30="Yes",'2. Indoor Water Demand'!H208,0)</f>
        <v>0</v>
      </c>
      <c r="K30" s="896">
        <f t="shared" si="4"/>
        <v>0</v>
      </c>
      <c r="L30" s="861">
        <f t="shared" si="7"/>
        <v>0</v>
      </c>
      <c r="M30" s="897">
        <f t="shared" si="5"/>
        <v>0</v>
      </c>
      <c r="N30" s="863">
        <f t="shared" si="5"/>
        <v>0</v>
      </c>
      <c r="O30" s="897">
        <f t="shared" si="5"/>
        <v>0</v>
      </c>
      <c r="P30" s="863">
        <f t="shared" si="5"/>
        <v>0</v>
      </c>
      <c r="Q30" s="897">
        <f t="shared" si="5"/>
        <v>0</v>
      </c>
      <c r="R30" s="863">
        <f t="shared" si="5"/>
        <v>0</v>
      </c>
      <c r="S30" s="897">
        <f t="shared" si="5"/>
        <v>0</v>
      </c>
      <c r="T30" s="863">
        <f t="shared" si="5"/>
        <v>0</v>
      </c>
      <c r="U30" s="897">
        <f t="shared" si="5"/>
        <v>0</v>
      </c>
      <c r="V30" s="863">
        <f t="shared" si="5"/>
        <v>0</v>
      </c>
      <c r="W30" s="864">
        <f t="shared" si="5"/>
        <v>0</v>
      </c>
      <c r="X30" s="426"/>
      <c r="Y30" s="426"/>
      <c r="Z30" s="426"/>
      <c r="AA30" s="426"/>
      <c r="AB30" s="426"/>
      <c r="AC30" s="426"/>
      <c r="AD30" s="426"/>
      <c r="AE30" s="426"/>
    </row>
    <row r="31" spans="1:31" s="62" customFormat="1" ht="15" x14ac:dyDescent="0.25">
      <c r="A31" s="426"/>
      <c r="B31" s="1702" t="s">
        <v>248</v>
      </c>
      <c r="C31" s="1693">
        <f>SUM(C24:C30)</f>
        <v>0</v>
      </c>
      <c r="D31" s="1694">
        <f>SUM(D24:D30)</f>
        <v>0</v>
      </c>
      <c r="E31" s="1695"/>
      <c r="F31" s="1694">
        <f>SUM(F24:F30)</f>
        <v>0</v>
      </c>
      <c r="G31" s="1695"/>
      <c r="H31" s="1694">
        <f>SUM(H24:H30)</f>
        <v>0</v>
      </c>
      <c r="I31" s="1695"/>
      <c r="J31" s="1694">
        <f>SUM(J24:J30)</f>
        <v>0</v>
      </c>
      <c r="K31" s="1696">
        <f>SUM(K24:K30)</f>
        <v>0</v>
      </c>
      <c r="L31" s="1697">
        <f>SUM(L24:L30)</f>
        <v>0</v>
      </c>
      <c r="M31" s="1698">
        <f t="shared" ref="M31:W31" si="8">SUM(M24:M30)</f>
        <v>0</v>
      </c>
      <c r="N31" s="1693">
        <f t="shared" si="8"/>
        <v>0</v>
      </c>
      <c r="O31" s="1698">
        <f t="shared" si="8"/>
        <v>0</v>
      </c>
      <c r="P31" s="1693">
        <f t="shared" si="8"/>
        <v>0</v>
      </c>
      <c r="Q31" s="1698">
        <f t="shared" si="8"/>
        <v>0</v>
      </c>
      <c r="R31" s="1693">
        <f t="shared" si="8"/>
        <v>0</v>
      </c>
      <c r="S31" s="1698">
        <f t="shared" si="8"/>
        <v>0</v>
      </c>
      <c r="T31" s="1693">
        <f t="shared" si="8"/>
        <v>0</v>
      </c>
      <c r="U31" s="1698">
        <f t="shared" si="8"/>
        <v>0</v>
      </c>
      <c r="V31" s="1693">
        <f t="shared" si="8"/>
        <v>0</v>
      </c>
      <c r="W31" s="1694">
        <f t="shared" si="8"/>
        <v>0</v>
      </c>
      <c r="X31" s="426"/>
      <c r="Y31" s="426"/>
      <c r="Z31" s="426"/>
      <c r="AA31" s="426"/>
      <c r="AB31" s="426"/>
      <c r="AC31" s="426"/>
      <c r="AD31" s="426"/>
      <c r="AE31" s="426"/>
    </row>
    <row r="32" spans="1:31" s="62" customFormat="1" ht="15" x14ac:dyDescent="0.25">
      <c r="A32" s="426"/>
      <c r="B32" s="1699" t="s">
        <v>252</v>
      </c>
      <c r="C32" s="1691"/>
      <c r="D32" s="1688"/>
      <c r="E32" s="1700"/>
      <c r="F32" s="1688"/>
      <c r="G32" s="1700"/>
      <c r="H32" s="1688"/>
      <c r="I32" s="1700"/>
      <c r="J32" s="1688"/>
      <c r="K32" s="1701"/>
      <c r="L32" s="1687"/>
      <c r="M32" s="1690"/>
      <c r="N32" s="1691"/>
      <c r="O32" s="1690"/>
      <c r="P32" s="1691"/>
      <c r="Q32" s="1690"/>
      <c r="R32" s="1691"/>
      <c r="S32" s="1690"/>
      <c r="T32" s="1691"/>
      <c r="U32" s="1690"/>
      <c r="V32" s="1691"/>
      <c r="W32" s="1688"/>
      <c r="X32" s="426"/>
      <c r="Y32" s="426"/>
      <c r="Z32" s="426"/>
      <c r="AA32" s="426"/>
      <c r="AB32" s="426"/>
      <c r="AC32" s="426"/>
      <c r="AD32" s="426"/>
      <c r="AE32" s="426"/>
    </row>
    <row r="33" spans="1:31" s="62" customFormat="1" ht="15" x14ac:dyDescent="0.25">
      <c r="A33" s="426"/>
      <c r="B33" s="901" t="s">
        <v>225</v>
      </c>
      <c r="C33" s="894">
        <f>'3. Indoor Non-Potable Supply'!C83</f>
        <v>0</v>
      </c>
      <c r="D33" s="895">
        <f>'2. Indoor Water Demand'!E146</f>
        <v>0</v>
      </c>
      <c r="E33" s="1257" t="s">
        <v>73</v>
      </c>
      <c r="F33" s="895">
        <f>IF(E33="Yes",'2. Indoor Water Demand'!F214,0)</f>
        <v>0</v>
      </c>
      <c r="G33" s="1257" t="s">
        <v>73</v>
      </c>
      <c r="H33" s="895">
        <f>IF(G33="Yes",'2. Indoor Water Demand'!G214,0)</f>
        <v>0</v>
      </c>
      <c r="I33" s="1257" t="s">
        <v>73</v>
      </c>
      <c r="J33" s="895">
        <f>IF(I33="Yes",'2. Indoor Water Demand'!H214,0)</f>
        <v>0</v>
      </c>
      <c r="K33" s="896">
        <f t="shared" ref="K33" si="9">SUM(F33,H33,J33)</f>
        <v>0</v>
      </c>
      <c r="L33" s="861">
        <f>IF($E$33="Yes",'2. Indoor Water Demand'!D225,0)+IF($G$33="Yes",'2. Indoor Water Demand'!D232,0)+IF($I$33="Yes",'2. Indoor Water Demand'!D239,0)</f>
        <v>0</v>
      </c>
      <c r="M33" s="897">
        <f>IF($E$33="Yes",'2. Indoor Water Demand'!E225,0)+IF($G$33="Yes",'2. Indoor Water Demand'!E232,0)+IF($I$33="Yes",'2. Indoor Water Demand'!E239,0)</f>
        <v>0</v>
      </c>
      <c r="N33" s="863">
        <f>IF($E$33="Yes",'2. Indoor Water Demand'!F225,0)+IF($G$33="Yes",'2. Indoor Water Demand'!F232,0)+IF($I$33="Yes",'2. Indoor Water Demand'!F239,0)</f>
        <v>0</v>
      </c>
      <c r="O33" s="897">
        <f>IF($E$33="Yes",'2. Indoor Water Demand'!G225,0)+IF($G$33="Yes",'2. Indoor Water Demand'!G232,0)+IF($I$33="Yes",'2. Indoor Water Demand'!G239,0)</f>
        <v>0</v>
      </c>
      <c r="P33" s="863">
        <f>IF($E$33="Yes",'2. Indoor Water Demand'!H225,0)+IF($G$33="Yes",'2. Indoor Water Demand'!H232,0)+IF($I$33="Yes",'2. Indoor Water Demand'!H239,0)</f>
        <v>0</v>
      </c>
      <c r="Q33" s="897">
        <f>IF($E$33="Yes",'2. Indoor Water Demand'!I225,0)+IF($G$33="Yes",'2. Indoor Water Demand'!I232,0)+IF($I$33="Yes",'2. Indoor Water Demand'!I239,0)</f>
        <v>0</v>
      </c>
      <c r="R33" s="863">
        <f>IF($E$33="Yes",'2. Indoor Water Demand'!J225,0)+IF($G$33="Yes",'2. Indoor Water Demand'!J232,0)+IF($I$33="Yes",'2. Indoor Water Demand'!J239,0)</f>
        <v>0</v>
      </c>
      <c r="S33" s="897">
        <f>IF($E$33="Yes",'2. Indoor Water Demand'!K225,0)+IF($G$33="Yes",'2. Indoor Water Demand'!K232,0)+IF($I$33="Yes",'2. Indoor Water Demand'!K239,0)</f>
        <v>0</v>
      </c>
      <c r="T33" s="863">
        <f>IF($E$33="Yes",'2. Indoor Water Demand'!L225,0)+IF($G$33="Yes",'2. Indoor Water Demand'!L232,0)+IF($I$33="Yes",'2. Indoor Water Demand'!L239,0)</f>
        <v>0</v>
      </c>
      <c r="U33" s="897">
        <f>IF($E$33="Yes",'2. Indoor Water Demand'!M225,0)+IF($G$33="Yes",'2. Indoor Water Demand'!M232,0)+IF($I$33="Yes",'2. Indoor Water Demand'!M239,0)</f>
        <v>0</v>
      </c>
      <c r="V33" s="863">
        <f>IF($E$33="Yes",'2. Indoor Water Demand'!N225,0)+IF($G$33="Yes",'2. Indoor Water Demand'!N232,0)+IF($I$33="Yes",'2. Indoor Water Demand'!N239,0)</f>
        <v>0</v>
      </c>
      <c r="W33" s="864">
        <f>IF($E$33="Yes",'2. Indoor Water Demand'!O225,0)+IF($G$33="Yes",'2. Indoor Water Demand'!O232,0)+IF($I$33="Yes",'2. Indoor Water Demand'!O239,0)</f>
        <v>0</v>
      </c>
      <c r="X33" s="426"/>
      <c r="Y33" s="426"/>
      <c r="Z33" s="426"/>
      <c r="AA33" s="426"/>
      <c r="AB33" s="426"/>
      <c r="AC33" s="426"/>
      <c r="AD33" s="426"/>
      <c r="AE33" s="426"/>
    </row>
    <row r="34" spans="1:31" s="62" customFormat="1" ht="15" x14ac:dyDescent="0.25">
      <c r="A34" s="426"/>
      <c r="B34" s="1692" t="s">
        <v>248</v>
      </c>
      <c r="C34" s="1693">
        <f>C33</f>
        <v>0</v>
      </c>
      <c r="D34" s="1694">
        <f>SUM(D33)</f>
        <v>0</v>
      </c>
      <c r="E34" s="1695"/>
      <c r="F34" s="1694">
        <f>SUM(F33)</f>
        <v>0</v>
      </c>
      <c r="G34" s="1695"/>
      <c r="H34" s="1694">
        <f>SUM(H33)</f>
        <v>0</v>
      </c>
      <c r="I34" s="1695"/>
      <c r="J34" s="1694">
        <f>SUM(J33)</f>
        <v>0</v>
      </c>
      <c r="K34" s="1696">
        <f>SUM(K33)</f>
        <v>0</v>
      </c>
      <c r="L34" s="1697">
        <f>SUM(L33)</f>
        <v>0</v>
      </c>
      <c r="M34" s="1698">
        <f t="shared" ref="M34:W34" si="10">SUM(M33)</f>
        <v>0</v>
      </c>
      <c r="N34" s="1693">
        <f t="shared" si="10"/>
        <v>0</v>
      </c>
      <c r="O34" s="1698">
        <f t="shared" si="10"/>
        <v>0</v>
      </c>
      <c r="P34" s="1693">
        <f t="shared" si="10"/>
        <v>0</v>
      </c>
      <c r="Q34" s="1698">
        <f t="shared" si="10"/>
        <v>0</v>
      </c>
      <c r="R34" s="1693">
        <f t="shared" si="10"/>
        <v>0</v>
      </c>
      <c r="S34" s="1698">
        <f t="shared" si="10"/>
        <v>0</v>
      </c>
      <c r="T34" s="1693">
        <f t="shared" si="10"/>
        <v>0</v>
      </c>
      <c r="U34" s="1698">
        <f t="shared" si="10"/>
        <v>0</v>
      </c>
      <c r="V34" s="1693">
        <f t="shared" si="10"/>
        <v>0</v>
      </c>
      <c r="W34" s="1694">
        <f t="shared" si="10"/>
        <v>0</v>
      </c>
      <c r="X34" s="426"/>
      <c r="Y34" s="426"/>
      <c r="Z34" s="426"/>
      <c r="AA34" s="426"/>
      <c r="AB34" s="426"/>
      <c r="AC34" s="426"/>
      <c r="AD34" s="426"/>
      <c r="AE34" s="426"/>
    </row>
    <row r="35" spans="1:31" s="62" customFormat="1" ht="30" x14ac:dyDescent="0.25">
      <c r="A35" s="426"/>
      <c r="B35" s="1699" t="s">
        <v>239</v>
      </c>
      <c r="C35" s="1691"/>
      <c r="D35" s="1688"/>
      <c r="E35" s="1700"/>
      <c r="F35" s="1688"/>
      <c r="G35" s="1700"/>
      <c r="H35" s="1688"/>
      <c r="I35" s="1700"/>
      <c r="J35" s="1688"/>
      <c r="K35" s="1701"/>
      <c r="L35" s="1687"/>
      <c r="M35" s="1690"/>
      <c r="N35" s="1691"/>
      <c r="O35" s="1690"/>
      <c r="P35" s="1691"/>
      <c r="Q35" s="1690"/>
      <c r="R35" s="1691"/>
      <c r="S35" s="1690"/>
      <c r="T35" s="1691"/>
      <c r="U35" s="1690"/>
      <c r="V35" s="1691"/>
      <c r="W35" s="1688"/>
      <c r="X35" s="426"/>
      <c r="Y35" s="426"/>
      <c r="Z35" s="426"/>
      <c r="AA35" s="426"/>
      <c r="AB35" s="426"/>
      <c r="AC35" s="426"/>
      <c r="AD35" s="426"/>
      <c r="AE35" s="426"/>
    </row>
    <row r="36" spans="1:31" s="62" customFormat="1" ht="15" x14ac:dyDescent="0.25">
      <c r="A36" s="426"/>
      <c r="B36" s="901" t="s">
        <v>138</v>
      </c>
      <c r="C36" s="894">
        <f>'2. Indoor Water Demand'!C164+'2. Indoor Water Demand'!E164+'2. Indoor Water Demand'!G164</f>
        <v>0</v>
      </c>
      <c r="D36" s="895">
        <f>'2. Indoor Water Demand'!C166+'2. Indoor Water Demand'!E166+'2. Indoor Water Demand'!G166</f>
        <v>0</v>
      </c>
      <c r="E36" s="1257" t="s">
        <v>74</v>
      </c>
      <c r="F36" s="895">
        <f>IF(E36="Yes",'2. Indoor Water Demand'!F215,0)</f>
        <v>0</v>
      </c>
      <c r="G36" s="1257" t="s">
        <v>74</v>
      </c>
      <c r="H36" s="895">
        <f>IF(G36="Yes",'2. Indoor Water Demand'!G215,0)</f>
        <v>0</v>
      </c>
      <c r="I36" s="1257" t="s">
        <v>74</v>
      </c>
      <c r="J36" s="895">
        <f>IF(I36="Yes",'2. Indoor Water Demand'!H215,0)</f>
        <v>0</v>
      </c>
      <c r="K36" s="896">
        <f t="shared" ref="K36:K38" si="11">SUM(F36,H36,J36)</f>
        <v>0</v>
      </c>
      <c r="L36" s="861">
        <f>$K36/12</f>
        <v>0</v>
      </c>
      <c r="M36" s="897">
        <f t="shared" ref="M36:W38" si="12">$K36/12</f>
        <v>0</v>
      </c>
      <c r="N36" s="863">
        <f t="shared" si="12"/>
        <v>0</v>
      </c>
      <c r="O36" s="897">
        <f t="shared" si="12"/>
        <v>0</v>
      </c>
      <c r="P36" s="863">
        <f t="shared" si="12"/>
        <v>0</v>
      </c>
      <c r="Q36" s="897">
        <f t="shared" si="12"/>
        <v>0</v>
      </c>
      <c r="R36" s="863">
        <f t="shared" si="12"/>
        <v>0</v>
      </c>
      <c r="S36" s="897">
        <f t="shared" si="12"/>
        <v>0</v>
      </c>
      <c r="T36" s="863">
        <f t="shared" si="12"/>
        <v>0</v>
      </c>
      <c r="U36" s="897">
        <f t="shared" si="12"/>
        <v>0</v>
      </c>
      <c r="V36" s="863">
        <f t="shared" si="12"/>
        <v>0</v>
      </c>
      <c r="W36" s="864">
        <f t="shared" si="12"/>
        <v>0</v>
      </c>
      <c r="X36" s="426"/>
      <c r="Y36" s="426"/>
      <c r="Z36" s="426"/>
      <c r="AA36" s="426"/>
      <c r="AB36" s="426"/>
      <c r="AC36" s="426"/>
      <c r="AD36" s="426"/>
      <c r="AE36" s="426"/>
    </row>
    <row r="37" spans="1:31" s="62" customFormat="1" ht="15" x14ac:dyDescent="0.25">
      <c r="A37" s="426"/>
      <c r="B37" s="901" t="s">
        <v>124</v>
      </c>
      <c r="C37" s="894">
        <f>'2. Indoor Water Demand'!C171+'2. Indoor Water Demand'!E171+'2. Indoor Water Demand'!G171</f>
        <v>0</v>
      </c>
      <c r="D37" s="895">
        <f>'2. Indoor Water Demand'!C173+'2. Indoor Water Demand'!E173+'2. Indoor Water Demand'!G173</f>
        <v>0</v>
      </c>
      <c r="E37" s="1257" t="s">
        <v>73</v>
      </c>
      <c r="F37" s="895">
        <f>IF(E37="Yes",'2. Indoor Water Demand'!F216,0)</f>
        <v>0</v>
      </c>
      <c r="G37" s="1257" t="s">
        <v>73</v>
      </c>
      <c r="H37" s="895">
        <f>IF(G37="Yes",'2. Indoor Water Demand'!G216,0)</f>
        <v>0</v>
      </c>
      <c r="I37" s="1257" t="s">
        <v>73</v>
      </c>
      <c r="J37" s="895">
        <f>IF(I37="Yes",'2. Indoor Water Demand'!H216,0)</f>
        <v>0</v>
      </c>
      <c r="K37" s="896">
        <f t="shared" si="11"/>
        <v>0</v>
      </c>
      <c r="L37" s="861">
        <f>$K37/12</f>
        <v>0</v>
      </c>
      <c r="M37" s="897">
        <f t="shared" si="12"/>
        <v>0</v>
      </c>
      <c r="N37" s="863">
        <f t="shared" si="12"/>
        <v>0</v>
      </c>
      <c r="O37" s="897">
        <f t="shared" si="12"/>
        <v>0</v>
      </c>
      <c r="P37" s="863">
        <f t="shared" si="12"/>
        <v>0</v>
      </c>
      <c r="Q37" s="897">
        <f t="shared" si="12"/>
        <v>0</v>
      </c>
      <c r="R37" s="863">
        <f t="shared" si="12"/>
        <v>0</v>
      </c>
      <c r="S37" s="897">
        <f t="shared" si="12"/>
        <v>0</v>
      </c>
      <c r="T37" s="863">
        <f t="shared" si="12"/>
        <v>0</v>
      </c>
      <c r="U37" s="897">
        <f t="shared" si="12"/>
        <v>0</v>
      </c>
      <c r="V37" s="863">
        <f t="shared" si="12"/>
        <v>0</v>
      </c>
      <c r="W37" s="864">
        <f t="shared" si="12"/>
        <v>0</v>
      </c>
      <c r="X37" s="426"/>
      <c r="Y37" s="426"/>
      <c r="Z37" s="426"/>
      <c r="AA37" s="426"/>
      <c r="AB37" s="426"/>
      <c r="AC37" s="426"/>
      <c r="AD37" s="426"/>
      <c r="AE37" s="426"/>
    </row>
    <row r="38" spans="1:31" s="62" customFormat="1" ht="15" x14ac:dyDescent="0.25">
      <c r="A38" s="426"/>
      <c r="B38" s="1297" t="str">
        <f>'2. Indoor Water Demand'!B176</f>
        <v>&lt;Please specify here&gt;</v>
      </c>
      <c r="C38" s="894">
        <f>'2. Indoor Water Demand'!C176+'2. Indoor Water Demand'!E176+'2. Indoor Water Demand'!G176</f>
        <v>0</v>
      </c>
      <c r="D38" s="895">
        <f>'2. Indoor Water Demand'!C178+'2. Indoor Water Demand'!E178+'2. Indoor Water Demand'!G178</f>
        <v>0</v>
      </c>
      <c r="E38" s="1257" t="s">
        <v>73</v>
      </c>
      <c r="F38" s="895">
        <f>IF(E38="Yes",'2. Indoor Water Demand'!F217,0)</f>
        <v>0</v>
      </c>
      <c r="G38" s="1257" t="s">
        <v>73</v>
      </c>
      <c r="H38" s="895">
        <f>IF(G38="Yes",'2. Indoor Water Demand'!G217,0)</f>
        <v>0</v>
      </c>
      <c r="I38" s="1257" t="s">
        <v>73</v>
      </c>
      <c r="J38" s="895">
        <f>IF(I38="Yes",'2. Indoor Water Demand'!H217,0)</f>
        <v>0</v>
      </c>
      <c r="K38" s="896">
        <f t="shared" si="11"/>
        <v>0</v>
      </c>
      <c r="L38" s="861">
        <f>$K38/12</f>
        <v>0</v>
      </c>
      <c r="M38" s="897">
        <f t="shared" si="12"/>
        <v>0</v>
      </c>
      <c r="N38" s="863">
        <f t="shared" si="12"/>
        <v>0</v>
      </c>
      <c r="O38" s="897">
        <f t="shared" si="12"/>
        <v>0</v>
      </c>
      <c r="P38" s="863">
        <f t="shared" si="12"/>
        <v>0</v>
      </c>
      <c r="Q38" s="897">
        <f t="shared" si="12"/>
        <v>0</v>
      </c>
      <c r="R38" s="863">
        <f t="shared" si="12"/>
        <v>0</v>
      </c>
      <c r="S38" s="897">
        <f t="shared" si="12"/>
        <v>0</v>
      </c>
      <c r="T38" s="863">
        <f t="shared" si="12"/>
        <v>0</v>
      </c>
      <c r="U38" s="897">
        <f t="shared" si="12"/>
        <v>0</v>
      </c>
      <c r="V38" s="863">
        <f t="shared" si="12"/>
        <v>0</v>
      </c>
      <c r="W38" s="864">
        <f t="shared" si="12"/>
        <v>0</v>
      </c>
      <c r="X38" s="426"/>
      <c r="Y38" s="426"/>
      <c r="Z38" s="426"/>
      <c r="AA38" s="426"/>
      <c r="AB38" s="426"/>
      <c r="AC38" s="426"/>
      <c r="AD38" s="426"/>
      <c r="AE38" s="426"/>
    </row>
    <row r="39" spans="1:31" s="62" customFormat="1" ht="15" x14ac:dyDescent="0.25">
      <c r="A39" s="426"/>
      <c r="B39" s="1692" t="s">
        <v>248</v>
      </c>
      <c r="C39" s="1693">
        <f>SUM(C36:C38)</f>
        <v>0</v>
      </c>
      <c r="D39" s="1694">
        <f>SUM(D36:D38)</f>
        <v>0</v>
      </c>
      <c r="E39" s="1695"/>
      <c r="F39" s="1694">
        <f>SUM(F36:F38)</f>
        <v>0</v>
      </c>
      <c r="G39" s="1695"/>
      <c r="H39" s="1694">
        <f>SUM(H36:H38)</f>
        <v>0</v>
      </c>
      <c r="I39" s="1695"/>
      <c r="J39" s="1694">
        <f>SUM(J36:J38)</f>
        <v>0</v>
      </c>
      <c r="K39" s="1696">
        <f>SUM(K36:K38)</f>
        <v>0</v>
      </c>
      <c r="L39" s="1697">
        <f>SUM(L36:L38)</f>
        <v>0</v>
      </c>
      <c r="M39" s="1698">
        <f t="shared" ref="M39:W39" si="13">SUM(M36:M38)</f>
        <v>0</v>
      </c>
      <c r="N39" s="1693">
        <f t="shared" si="13"/>
        <v>0</v>
      </c>
      <c r="O39" s="1698">
        <f t="shared" si="13"/>
        <v>0</v>
      </c>
      <c r="P39" s="1693">
        <f t="shared" si="13"/>
        <v>0</v>
      </c>
      <c r="Q39" s="1698">
        <f t="shared" si="13"/>
        <v>0</v>
      </c>
      <c r="R39" s="1693">
        <f t="shared" si="13"/>
        <v>0</v>
      </c>
      <c r="S39" s="1698">
        <f t="shared" si="13"/>
        <v>0</v>
      </c>
      <c r="T39" s="1693">
        <f t="shared" si="13"/>
        <v>0</v>
      </c>
      <c r="U39" s="1698">
        <f t="shared" si="13"/>
        <v>0</v>
      </c>
      <c r="V39" s="1693">
        <f t="shared" si="13"/>
        <v>0</v>
      </c>
      <c r="W39" s="1694">
        <f t="shared" si="13"/>
        <v>0</v>
      </c>
      <c r="X39" s="426"/>
      <c r="Y39" s="426"/>
      <c r="Z39" s="426"/>
      <c r="AA39" s="426"/>
      <c r="AB39" s="426"/>
      <c r="AC39" s="426"/>
      <c r="AD39" s="426"/>
      <c r="AE39" s="426"/>
    </row>
    <row r="40" spans="1:31" s="62" customFormat="1" ht="15" x14ac:dyDescent="0.25">
      <c r="A40" s="426"/>
      <c r="B40" s="1699" t="s">
        <v>253</v>
      </c>
      <c r="C40" s="1691"/>
      <c r="D40" s="1688"/>
      <c r="E40" s="1700"/>
      <c r="F40" s="1688"/>
      <c r="G40" s="1700"/>
      <c r="H40" s="1688"/>
      <c r="I40" s="1700"/>
      <c r="J40" s="1688"/>
      <c r="K40" s="1701"/>
      <c r="L40" s="1687"/>
      <c r="M40" s="1690"/>
      <c r="N40" s="1691"/>
      <c r="O40" s="1690"/>
      <c r="P40" s="1691"/>
      <c r="Q40" s="1690"/>
      <c r="R40" s="1691"/>
      <c r="S40" s="1690"/>
      <c r="T40" s="1691"/>
      <c r="U40" s="1690"/>
      <c r="V40" s="1691"/>
      <c r="W40" s="1688"/>
      <c r="X40" s="426"/>
      <c r="Y40" s="426"/>
      <c r="Z40" s="426"/>
      <c r="AA40" s="426"/>
      <c r="AB40" s="426"/>
      <c r="AC40" s="426"/>
      <c r="AD40" s="426"/>
      <c r="AE40" s="426"/>
    </row>
    <row r="41" spans="1:31" s="62" customFormat="1" ht="15" x14ac:dyDescent="0.25">
      <c r="A41" s="426"/>
      <c r="B41" s="901" t="s">
        <v>254</v>
      </c>
      <c r="C41" s="894" t="s">
        <v>62</v>
      </c>
      <c r="D41" s="895">
        <f>'4. Outdoor Water Demand'!W54</f>
        <v>0</v>
      </c>
      <c r="E41" s="1257" t="s">
        <v>73</v>
      </c>
      <c r="F41" s="895">
        <f>IF(E41="Yes",'4. Outdoor Water Demand'!F85,0)</f>
        <v>0</v>
      </c>
      <c r="G41" s="1257" t="s">
        <v>73</v>
      </c>
      <c r="H41" s="895">
        <f>IF(G41="Yes",'4. Outdoor Water Demand'!G85,0)</f>
        <v>0</v>
      </c>
      <c r="I41" s="1257" t="s">
        <v>73</v>
      </c>
      <c r="J41" s="895">
        <f>IF(I41="Yes",'4. Outdoor Water Demand'!H85,0)</f>
        <v>0</v>
      </c>
      <c r="K41" s="896">
        <f t="shared" ref="K41:K43" si="14">SUM(F41,H41,J41)</f>
        <v>0</v>
      </c>
      <c r="L41" s="861">
        <f>IF($E$41="Yes",'4. Outdoor Water Demand'!C92,0)+IF($G$41="Yes",'4. Outdoor Water Demand'!C93,0)+IF($I$41="Yes",'4. Outdoor Water Demand'!C94,0)</f>
        <v>0</v>
      </c>
      <c r="M41" s="897">
        <f>IF($E$41="Yes",'4. Outdoor Water Demand'!D92,0)+IF($G$41="Yes",'4. Outdoor Water Demand'!D93,0)+IF($I$41="Yes",'4. Outdoor Water Demand'!D94,0)</f>
        <v>0</v>
      </c>
      <c r="N41" s="863">
        <f>IF($E$41="Yes",'4. Outdoor Water Demand'!E92,0)+IF($G$41="Yes",'4. Outdoor Water Demand'!E93,0)+IF($I$41="Yes",'4. Outdoor Water Demand'!E94,0)</f>
        <v>0</v>
      </c>
      <c r="O41" s="897">
        <f>IF($E$41="Yes",'4. Outdoor Water Demand'!F92,0)+IF($G$41="Yes",'4. Outdoor Water Demand'!F93,0)+IF($I$41="Yes",'4. Outdoor Water Demand'!F94,0)</f>
        <v>0</v>
      </c>
      <c r="P41" s="863">
        <f>IF($E$41="Yes",'4. Outdoor Water Demand'!G92,0)+IF($G$41="Yes",'4. Outdoor Water Demand'!G93,0)+IF($I$41="Yes",'4. Outdoor Water Demand'!G94,0)</f>
        <v>0</v>
      </c>
      <c r="Q41" s="897">
        <f>IF($E$41="Yes",'4. Outdoor Water Demand'!H92,0)+IF($G$41="Yes",'4. Outdoor Water Demand'!H93,0)+IF($I$41="Yes",'4. Outdoor Water Demand'!H94,0)</f>
        <v>0</v>
      </c>
      <c r="R41" s="863">
        <f>IF($E$41="Yes",'4. Outdoor Water Demand'!I92,0)+IF($G$41="Yes",'4. Outdoor Water Demand'!I93,0)+IF($I$41="Yes",'4. Outdoor Water Demand'!I94,0)</f>
        <v>0</v>
      </c>
      <c r="S41" s="897">
        <f>IF($E$41="Yes",'4. Outdoor Water Demand'!J92,0)+IF($G$41="Yes",'4. Outdoor Water Demand'!J93,0)+IF($I$41="Yes",'4. Outdoor Water Demand'!J94,0)</f>
        <v>0</v>
      </c>
      <c r="T41" s="863">
        <f>IF($E$41="Yes",'4. Outdoor Water Demand'!K92,0)+IF($G$41="Yes",'4. Outdoor Water Demand'!K93,0)+IF($I$41="Yes",'4. Outdoor Water Demand'!K94,0)</f>
        <v>0</v>
      </c>
      <c r="U41" s="897">
        <f>IF($E$41="Yes",'4. Outdoor Water Demand'!L92,0)+IF($G$41="Yes",'4. Outdoor Water Demand'!L93,0)+IF($I$41="Yes",'4. Outdoor Water Demand'!L94,0)</f>
        <v>0</v>
      </c>
      <c r="V41" s="863">
        <f>IF($E$41="Yes",'4. Outdoor Water Demand'!M92,0)+IF($G$41="Yes",'4. Outdoor Water Demand'!M93,0)+IF($I$41="Yes",'4. Outdoor Water Demand'!M94,0)</f>
        <v>0</v>
      </c>
      <c r="W41" s="864">
        <f>IF($E$41="Yes",'4. Outdoor Water Demand'!N92,0)+IF($G$41="Yes",'4. Outdoor Water Demand'!N93,0)+IF($I$41="Yes",'4. Outdoor Water Demand'!N94,0)</f>
        <v>0</v>
      </c>
      <c r="X41" s="426"/>
      <c r="Y41" s="426"/>
      <c r="Z41" s="426"/>
      <c r="AA41" s="426"/>
      <c r="AB41" s="426"/>
      <c r="AC41" s="426"/>
      <c r="AD41" s="426"/>
      <c r="AE41" s="426"/>
    </row>
    <row r="42" spans="1:31" s="62" customFormat="1" ht="15" x14ac:dyDescent="0.25">
      <c r="A42" s="426"/>
      <c r="B42" s="901" t="s">
        <v>246</v>
      </c>
      <c r="C42" s="894">
        <f>SUM('4. Outdoor Water Demand'!C86:E86)</f>
        <v>0</v>
      </c>
      <c r="D42" s="895">
        <f>'4. Outdoor Water Demand'!I86</f>
        <v>0</v>
      </c>
      <c r="E42" s="1257" t="s">
        <v>73</v>
      </c>
      <c r="F42" s="895">
        <f>IF(E42="Yes",'4. Outdoor Water Demand'!F86,0)</f>
        <v>0</v>
      </c>
      <c r="G42" s="1257" t="s">
        <v>73</v>
      </c>
      <c r="H42" s="895">
        <f>IF(G42="Yes",'4. Outdoor Water Demand'!G86,0)</f>
        <v>0</v>
      </c>
      <c r="I42" s="1257" t="s">
        <v>73</v>
      </c>
      <c r="J42" s="895">
        <f>IF(I42="Yes",'4. Outdoor Water Demand'!H86,0)</f>
        <v>0</v>
      </c>
      <c r="K42" s="896">
        <f t="shared" si="14"/>
        <v>0</v>
      </c>
      <c r="L42" s="861">
        <f>$K42/12</f>
        <v>0</v>
      </c>
      <c r="M42" s="897">
        <f t="shared" ref="M42:W43" si="15">$K42/12</f>
        <v>0</v>
      </c>
      <c r="N42" s="863">
        <f t="shared" si="15"/>
        <v>0</v>
      </c>
      <c r="O42" s="897">
        <f t="shared" si="15"/>
        <v>0</v>
      </c>
      <c r="P42" s="863">
        <f t="shared" si="15"/>
        <v>0</v>
      </c>
      <c r="Q42" s="897">
        <f t="shared" si="15"/>
        <v>0</v>
      </c>
      <c r="R42" s="863">
        <f t="shared" si="15"/>
        <v>0</v>
      </c>
      <c r="S42" s="897">
        <f t="shared" si="15"/>
        <v>0</v>
      </c>
      <c r="T42" s="863">
        <f t="shared" si="15"/>
        <v>0</v>
      </c>
      <c r="U42" s="897">
        <f t="shared" si="15"/>
        <v>0</v>
      </c>
      <c r="V42" s="863">
        <f t="shared" si="15"/>
        <v>0</v>
      </c>
      <c r="W42" s="864">
        <f t="shared" si="15"/>
        <v>0</v>
      </c>
      <c r="X42" s="426"/>
      <c r="Y42" s="426"/>
      <c r="Z42" s="426"/>
      <c r="AA42" s="426"/>
      <c r="AB42" s="426"/>
      <c r="AC42" s="426"/>
      <c r="AD42" s="426"/>
      <c r="AE42" s="426"/>
    </row>
    <row r="43" spans="1:31" s="62" customFormat="1" ht="15" x14ac:dyDescent="0.25">
      <c r="A43" s="426"/>
      <c r="B43" s="1297" t="str">
        <f>'4. Outdoor Water Demand'!B69</f>
        <v>&lt;Please specify here&gt;</v>
      </c>
      <c r="C43" s="894">
        <f>SUM('4. Outdoor Water Demand'!C87:E87)</f>
        <v>0</v>
      </c>
      <c r="D43" s="895">
        <f>'4. Outdoor Water Demand'!I87</f>
        <v>0</v>
      </c>
      <c r="E43" s="1257" t="s">
        <v>73</v>
      </c>
      <c r="F43" s="895">
        <f>IF(E43="Yes",'4. Outdoor Water Demand'!F87,0)</f>
        <v>0</v>
      </c>
      <c r="G43" s="1257" t="s">
        <v>73</v>
      </c>
      <c r="H43" s="895">
        <f>IF(G43="Yes",'4. Outdoor Water Demand'!G87,0)</f>
        <v>0</v>
      </c>
      <c r="I43" s="1257" t="s">
        <v>73</v>
      </c>
      <c r="J43" s="895">
        <f>IF(I43="Yes",'4. Outdoor Water Demand'!H87,0)</f>
        <v>0</v>
      </c>
      <c r="K43" s="896">
        <f t="shared" si="14"/>
        <v>0</v>
      </c>
      <c r="L43" s="861">
        <f>$K43/12</f>
        <v>0</v>
      </c>
      <c r="M43" s="897">
        <f t="shared" si="15"/>
        <v>0</v>
      </c>
      <c r="N43" s="863">
        <f t="shared" si="15"/>
        <v>0</v>
      </c>
      <c r="O43" s="897">
        <f t="shared" si="15"/>
        <v>0</v>
      </c>
      <c r="P43" s="863">
        <f t="shared" si="15"/>
        <v>0</v>
      </c>
      <c r="Q43" s="897">
        <f t="shared" si="15"/>
        <v>0</v>
      </c>
      <c r="R43" s="863">
        <f t="shared" si="15"/>
        <v>0</v>
      </c>
      <c r="S43" s="897">
        <f t="shared" si="15"/>
        <v>0</v>
      </c>
      <c r="T43" s="863">
        <f t="shared" si="15"/>
        <v>0</v>
      </c>
      <c r="U43" s="897">
        <f t="shared" si="15"/>
        <v>0</v>
      </c>
      <c r="V43" s="863">
        <f t="shared" si="15"/>
        <v>0</v>
      </c>
      <c r="W43" s="864">
        <f t="shared" si="15"/>
        <v>0</v>
      </c>
      <c r="X43" s="426"/>
      <c r="Y43" s="426"/>
      <c r="Z43" s="426"/>
      <c r="AA43" s="426"/>
      <c r="AB43" s="426"/>
      <c r="AC43" s="426"/>
      <c r="AD43" s="426"/>
      <c r="AE43" s="426"/>
    </row>
    <row r="44" spans="1:31" s="62" customFormat="1" ht="15.75" thickBot="1" x14ac:dyDescent="0.3">
      <c r="A44" s="426"/>
      <c r="B44" s="1703" t="s">
        <v>248</v>
      </c>
      <c r="C44" s="1704">
        <f>SUM(C41:C43)</f>
        <v>0</v>
      </c>
      <c r="D44" s="1705">
        <f>SUM(D41:D43)</f>
        <v>0</v>
      </c>
      <c r="E44" s="1706"/>
      <c r="F44" s="1705">
        <f>SUM(F41:F43)</f>
        <v>0</v>
      </c>
      <c r="G44" s="1707"/>
      <c r="H44" s="1705">
        <f>SUM(H41:H43)</f>
        <v>0</v>
      </c>
      <c r="I44" s="1706"/>
      <c r="J44" s="1705">
        <f>SUM(J41:J43)</f>
        <v>0</v>
      </c>
      <c r="K44" s="1708">
        <f>SUM(K41:K43)</f>
        <v>0</v>
      </c>
      <c r="L44" s="1706">
        <f>SUM(L41:L43)</f>
        <v>0</v>
      </c>
      <c r="M44" s="1709">
        <f t="shared" ref="M44:W44" si="16">SUM(M41:M43)</f>
        <v>0</v>
      </c>
      <c r="N44" s="1704">
        <f t="shared" si="16"/>
        <v>0</v>
      </c>
      <c r="O44" s="1709">
        <f t="shared" si="16"/>
        <v>0</v>
      </c>
      <c r="P44" s="1704">
        <f t="shared" si="16"/>
        <v>0</v>
      </c>
      <c r="Q44" s="1709">
        <f t="shared" si="16"/>
        <v>0</v>
      </c>
      <c r="R44" s="1704">
        <f t="shared" si="16"/>
        <v>0</v>
      </c>
      <c r="S44" s="1709">
        <f t="shared" si="16"/>
        <v>0</v>
      </c>
      <c r="T44" s="1704">
        <f t="shared" si="16"/>
        <v>0</v>
      </c>
      <c r="U44" s="1709">
        <f t="shared" si="16"/>
        <v>0</v>
      </c>
      <c r="V44" s="1704">
        <f t="shared" si="16"/>
        <v>0</v>
      </c>
      <c r="W44" s="1705">
        <f t="shared" si="16"/>
        <v>0</v>
      </c>
      <c r="X44" s="426"/>
      <c r="Y44" s="426"/>
      <c r="Z44" s="426"/>
      <c r="AA44" s="426"/>
      <c r="AB44" s="426"/>
      <c r="AC44" s="426"/>
      <c r="AD44" s="426"/>
      <c r="AE44" s="426"/>
    </row>
    <row r="45" spans="1:31" s="62" customFormat="1" ht="16.5" thickTop="1" thickBot="1" x14ac:dyDescent="0.3">
      <c r="A45" s="426"/>
      <c r="B45" s="1710" t="s">
        <v>249</v>
      </c>
      <c r="C45" s="1711">
        <f>C22+C31+C34+C39+C44</f>
        <v>0</v>
      </c>
      <c r="D45" s="1712">
        <f>D22+D31+D34+D39+D44</f>
        <v>0</v>
      </c>
      <c r="E45" s="1713"/>
      <c r="F45" s="1712">
        <f>F22+F31+F34+F39+F44</f>
        <v>0</v>
      </c>
      <c r="G45" s="1713"/>
      <c r="H45" s="1712">
        <f>H22+H31+H34+H39+H44</f>
        <v>0</v>
      </c>
      <c r="I45" s="1713"/>
      <c r="J45" s="1712">
        <f>J22+J31+J34+J39+J44</f>
        <v>0</v>
      </c>
      <c r="K45" s="1714">
        <f>K22+K31+K34+K39+K44</f>
        <v>0</v>
      </c>
      <c r="L45" s="1713">
        <f>ROUNDUP(L22+L31+L34+L39+L44,-2)</f>
        <v>0</v>
      </c>
      <c r="M45" s="1715">
        <f>ROUNDUP(M22+M31+M34+M39+M44,-2)</f>
        <v>0</v>
      </c>
      <c r="N45" s="1711">
        <f>ROUNDUP(N22+N31+N34+N39+N44,-2)</f>
        <v>0</v>
      </c>
      <c r="O45" s="1715">
        <f t="shared" ref="O45:W45" si="17">ROUNDUP(O22+O31+O34+O39+O44,-2)</f>
        <v>0</v>
      </c>
      <c r="P45" s="1711">
        <f t="shared" si="17"/>
        <v>0</v>
      </c>
      <c r="Q45" s="1715">
        <f t="shared" si="17"/>
        <v>0</v>
      </c>
      <c r="R45" s="1711">
        <f t="shared" si="17"/>
        <v>0</v>
      </c>
      <c r="S45" s="1715">
        <f t="shared" si="17"/>
        <v>0</v>
      </c>
      <c r="T45" s="1711">
        <f t="shared" si="17"/>
        <v>0</v>
      </c>
      <c r="U45" s="1715">
        <f t="shared" si="17"/>
        <v>0</v>
      </c>
      <c r="V45" s="1711">
        <f t="shared" si="17"/>
        <v>0</v>
      </c>
      <c r="W45" s="1712">
        <f t="shared" si="17"/>
        <v>0</v>
      </c>
      <c r="X45" s="426"/>
      <c r="Y45" s="426"/>
      <c r="Z45" s="426"/>
      <c r="AA45" s="426"/>
      <c r="AB45" s="426"/>
      <c r="AC45" s="426"/>
      <c r="AD45" s="426"/>
      <c r="AE45" s="426"/>
    </row>
    <row r="46" spans="1:31" s="84" customFormat="1" ht="15" x14ac:dyDescent="0.25">
      <c r="A46" s="426"/>
      <c r="B46" s="410"/>
      <c r="C46" s="902"/>
      <c r="D46" s="902"/>
      <c r="E46" s="902"/>
      <c r="F46" s="902"/>
      <c r="G46" s="902"/>
      <c r="H46" s="902"/>
      <c r="I46" s="902"/>
      <c r="J46" s="902"/>
      <c r="K46" s="902"/>
      <c r="L46" s="902"/>
      <c r="M46" s="902"/>
      <c r="N46" s="902"/>
      <c r="O46" s="902"/>
      <c r="P46" s="902"/>
      <c r="Q46" s="902"/>
      <c r="R46" s="902"/>
      <c r="S46" s="902"/>
      <c r="T46" s="902"/>
      <c r="U46" s="902"/>
      <c r="V46" s="902"/>
      <c r="W46" s="902"/>
      <c r="X46" s="902"/>
      <c r="Y46" s="426"/>
      <c r="Z46" s="426"/>
      <c r="AA46" s="426"/>
      <c r="AB46" s="426"/>
      <c r="AC46" s="426"/>
      <c r="AD46" s="426"/>
      <c r="AE46" s="426"/>
    </row>
    <row r="47" spans="1:31" s="84" customFormat="1" ht="15" x14ac:dyDescent="0.25">
      <c r="A47" s="426"/>
      <c r="B47" s="410"/>
      <c r="C47" s="902"/>
      <c r="D47" s="902"/>
      <c r="E47" s="902"/>
      <c r="F47" s="902"/>
      <c r="G47" s="902"/>
      <c r="H47" s="902"/>
      <c r="I47" s="902"/>
      <c r="J47" s="902"/>
      <c r="K47" s="902"/>
      <c r="L47" s="902"/>
      <c r="M47" s="902"/>
      <c r="N47" s="902"/>
      <c r="O47" s="902"/>
      <c r="P47" s="902"/>
      <c r="Q47" s="902"/>
      <c r="R47" s="902"/>
      <c r="S47" s="902"/>
      <c r="T47" s="902"/>
      <c r="U47" s="902"/>
      <c r="V47" s="902"/>
      <c r="W47" s="902"/>
      <c r="X47" s="902"/>
      <c r="Y47" s="426"/>
      <c r="Z47" s="426"/>
      <c r="AA47" s="426"/>
      <c r="AB47" s="426"/>
      <c r="AC47" s="426"/>
      <c r="AD47" s="426"/>
      <c r="AE47" s="426"/>
    </row>
    <row r="48" spans="1:31" s="84" customFormat="1" ht="15" x14ac:dyDescent="0.25">
      <c r="A48" s="426"/>
      <c r="B48" s="903" t="s">
        <v>375</v>
      </c>
      <c r="C48" s="904">
        <f>D45</f>
        <v>0</v>
      </c>
      <c r="D48" s="902"/>
      <c r="E48" s="902"/>
      <c r="F48" s="902"/>
      <c r="G48" s="902"/>
      <c r="H48" s="902"/>
      <c r="I48" s="902"/>
      <c r="J48" s="902"/>
      <c r="K48" s="902"/>
      <c r="L48" s="902"/>
      <c r="M48" s="902"/>
      <c r="N48" s="902"/>
      <c r="O48" s="902"/>
      <c r="P48" s="902"/>
      <c r="Q48" s="902"/>
      <c r="R48" s="902"/>
      <c r="S48" s="902"/>
      <c r="T48" s="902"/>
      <c r="U48" s="902"/>
      <c r="V48" s="902"/>
      <c r="W48" s="902"/>
      <c r="X48" s="902"/>
      <c r="Y48" s="426"/>
      <c r="Z48" s="426"/>
      <c r="AA48" s="426"/>
      <c r="AB48" s="426"/>
      <c r="AC48" s="426"/>
      <c r="AD48" s="426"/>
      <c r="AE48" s="426"/>
    </row>
    <row r="49" spans="1:31" s="84" customFormat="1" ht="45" x14ac:dyDescent="0.25">
      <c r="A49" s="426"/>
      <c r="B49" s="410"/>
      <c r="C49" s="902"/>
      <c r="D49" s="902" t="s">
        <v>279</v>
      </c>
      <c r="E49" s="902"/>
      <c r="F49" s="902"/>
      <c r="G49" s="902"/>
      <c r="H49" s="902"/>
      <c r="I49" s="902"/>
      <c r="J49" s="902"/>
      <c r="K49" s="902"/>
      <c r="L49" s="902"/>
      <c r="M49" s="902"/>
      <c r="N49" s="902"/>
      <c r="O49" s="902"/>
      <c r="P49" s="902"/>
      <c r="Q49" s="902"/>
      <c r="R49" s="902"/>
      <c r="S49" s="902"/>
      <c r="T49" s="902"/>
      <c r="U49" s="902"/>
      <c r="V49" s="902"/>
      <c r="W49" s="902"/>
      <c r="X49" s="902"/>
      <c r="Y49" s="426"/>
      <c r="Z49" s="426"/>
      <c r="AA49" s="426"/>
      <c r="AB49" s="426"/>
      <c r="AC49" s="426"/>
      <c r="AD49" s="426"/>
      <c r="AE49" s="426"/>
    </row>
    <row r="50" spans="1:31" s="84" customFormat="1" ht="15.75" x14ac:dyDescent="0.25">
      <c r="A50" s="426"/>
      <c r="B50" s="905" t="s">
        <v>374</v>
      </c>
      <c r="C50" s="906">
        <f>K45</f>
        <v>0</v>
      </c>
      <c r="D50" s="907">
        <f>IF(C48=0,0,C50/C48)</f>
        <v>0</v>
      </c>
      <c r="E50" s="902"/>
      <c r="F50" s="902"/>
      <c r="G50" s="902"/>
      <c r="H50" s="902"/>
      <c r="I50" s="902"/>
      <c r="J50" s="902"/>
      <c r="K50" s="908"/>
      <c r="L50" s="902"/>
      <c r="M50" s="902"/>
      <c r="N50" s="902"/>
      <c r="O50" s="902"/>
      <c r="P50" s="902"/>
      <c r="Q50" s="902"/>
      <c r="R50" s="902"/>
      <c r="S50" s="902"/>
      <c r="T50" s="902"/>
      <c r="U50" s="902"/>
      <c r="V50" s="902"/>
      <c r="W50" s="902"/>
      <c r="X50" s="902"/>
      <c r="Y50" s="426"/>
      <c r="Z50" s="426"/>
      <c r="AA50" s="426"/>
      <c r="AB50" s="426"/>
      <c r="AC50" s="426"/>
      <c r="AD50" s="426"/>
      <c r="AE50" s="426"/>
    </row>
    <row r="51" spans="1:31" s="84" customFormat="1" ht="6" customHeight="1" x14ac:dyDescent="0.25">
      <c r="A51" s="426"/>
      <c r="B51" s="410"/>
      <c r="C51" s="902"/>
      <c r="D51" s="902"/>
      <c r="E51" s="902"/>
      <c r="F51" s="902"/>
      <c r="G51" s="902"/>
      <c r="H51" s="902"/>
      <c r="I51" s="902"/>
      <c r="J51" s="902"/>
      <c r="K51" s="902"/>
      <c r="L51" s="902"/>
      <c r="M51" s="902"/>
      <c r="N51" s="902"/>
      <c r="O51" s="902"/>
      <c r="P51" s="902"/>
      <c r="Q51" s="902"/>
      <c r="R51" s="902"/>
      <c r="S51" s="902"/>
      <c r="T51" s="902"/>
      <c r="U51" s="902"/>
      <c r="V51" s="902"/>
      <c r="W51" s="902"/>
      <c r="X51" s="902"/>
      <c r="Y51" s="426"/>
      <c r="Z51" s="426"/>
      <c r="AA51" s="426"/>
      <c r="AB51" s="426"/>
      <c r="AC51" s="426"/>
      <c r="AD51" s="426"/>
      <c r="AE51" s="426"/>
    </row>
    <row r="52" spans="1:31" s="84" customFormat="1" ht="15" x14ac:dyDescent="0.25">
      <c r="A52" s="426"/>
      <c r="B52" s="909" t="s">
        <v>268</v>
      </c>
      <c r="C52" s="910">
        <f>K18+K19+K28</f>
        <v>0</v>
      </c>
      <c r="D52" s="911">
        <f>IF(C48=0,0,C52/$C$48)</f>
        <v>0</v>
      </c>
      <c r="E52" s="902"/>
      <c r="F52" s="902"/>
      <c r="G52" s="902"/>
      <c r="H52" s="902"/>
      <c r="I52" s="902"/>
      <c r="J52" s="902"/>
      <c r="K52" s="908"/>
      <c r="L52" s="902"/>
      <c r="M52" s="902"/>
      <c r="N52" s="902"/>
      <c r="O52" s="902"/>
      <c r="P52" s="902"/>
      <c r="Q52" s="902"/>
      <c r="R52" s="902"/>
      <c r="S52" s="902"/>
      <c r="T52" s="902"/>
      <c r="U52" s="902"/>
      <c r="V52" s="902"/>
      <c r="W52" s="902"/>
      <c r="X52" s="902"/>
      <c r="Y52" s="426"/>
      <c r="Z52" s="426"/>
      <c r="AA52" s="426"/>
      <c r="AB52" s="426"/>
      <c r="AC52" s="426"/>
      <c r="AD52" s="426"/>
      <c r="AE52" s="426"/>
    </row>
    <row r="53" spans="1:31" s="84" customFormat="1" ht="15" x14ac:dyDescent="0.25">
      <c r="A53" s="426"/>
      <c r="B53" s="912" t="s">
        <v>526</v>
      </c>
      <c r="C53" s="913">
        <f>K34</f>
        <v>0</v>
      </c>
      <c r="D53" s="914">
        <f>IF(C48=0,0,C53/$C$48)</f>
        <v>0</v>
      </c>
      <c r="E53" s="902"/>
      <c r="F53" s="902"/>
      <c r="G53" s="902"/>
      <c r="H53" s="902"/>
      <c r="I53" s="902"/>
      <c r="J53" s="902"/>
      <c r="K53" s="902"/>
      <c r="L53" s="902"/>
      <c r="M53" s="902"/>
      <c r="N53" s="902"/>
      <c r="O53" s="902"/>
      <c r="P53" s="902"/>
      <c r="Q53" s="902"/>
      <c r="R53" s="902"/>
      <c r="S53" s="902"/>
      <c r="T53" s="902"/>
      <c r="U53" s="902"/>
      <c r="V53" s="902"/>
      <c r="W53" s="902"/>
      <c r="X53" s="902"/>
      <c r="Y53" s="426"/>
      <c r="Z53" s="426"/>
      <c r="AA53" s="426"/>
      <c r="AB53" s="426"/>
      <c r="AC53" s="426"/>
      <c r="AD53" s="426"/>
      <c r="AE53" s="426"/>
    </row>
    <row r="54" spans="1:31" s="62" customFormat="1" ht="15" x14ac:dyDescent="0.25">
      <c r="A54" s="426"/>
      <c r="B54" s="912" t="s">
        <v>269</v>
      </c>
      <c r="C54" s="913">
        <f>K41</f>
        <v>0</v>
      </c>
      <c r="D54" s="914">
        <f>IF(C48=0,0,C54/$C$48)</f>
        <v>0</v>
      </c>
      <c r="E54" s="902"/>
      <c r="F54" s="902"/>
      <c r="G54" s="902"/>
      <c r="H54" s="902"/>
      <c r="I54" s="902"/>
      <c r="J54" s="902"/>
      <c r="K54" s="908"/>
      <c r="L54" s="902"/>
      <c r="M54" s="902"/>
      <c r="N54" s="902"/>
      <c r="O54" s="902"/>
      <c r="P54" s="902"/>
      <c r="Q54" s="902"/>
      <c r="R54" s="902"/>
      <c r="S54" s="902"/>
      <c r="T54" s="902"/>
      <c r="U54" s="902"/>
      <c r="V54" s="902"/>
      <c r="W54" s="902"/>
      <c r="X54" s="429"/>
      <c r="Y54" s="426"/>
      <c r="Z54" s="426"/>
      <c r="AA54" s="426"/>
      <c r="AB54" s="426"/>
      <c r="AC54" s="426"/>
      <c r="AD54" s="426"/>
      <c r="AE54" s="426"/>
    </row>
    <row r="55" spans="1:31" s="84" customFormat="1" ht="15" x14ac:dyDescent="0.25">
      <c r="A55" s="426"/>
      <c r="B55" s="912" t="s">
        <v>527</v>
      </c>
      <c r="C55" s="913">
        <f>K39</f>
        <v>0</v>
      </c>
      <c r="D55" s="914">
        <f>IF(C48=0,0,C55/$C$48)</f>
        <v>0</v>
      </c>
      <c r="E55" s="902"/>
      <c r="F55" s="902"/>
      <c r="G55" s="902"/>
      <c r="H55" s="902"/>
      <c r="I55" s="902"/>
      <c r="J55" s="902"/>
      <c r="K55" s="908"/>
      <c r="L55" s="902"/>
      <c r="M55" s="902"/>
      <c r="N55" s="902"/>
      <c r="O55" s="902"/>
      <c r="P55" s="902"/>
      <c r="Q55" s="902"/>
      <c r="R55" s="902"/>
      <c r="S55" s="902"/>
      <c r="T55" s="902"/>
      <c r="U55" s="902"/>
      <c r="V55" s="902"/>
      <c r="W55" s="902"/>
      <c r="X55" s="429"/>
      <c r="Y55" s="426"/>
      <c r="Z55" s="426"/>
      <c r="AA55" s="426"/>
      <c r="AB55" s="426"/>
      <c r="AC55" s="426"/>
      <c r="AD55" s="426"/>
      <c r="AE55" s="426"/>
    </row>
    <row r="56" spans="1:31" s="84" customFormat="1" ht="15" x14ac:dyDescent="0.25">
      <c r="A56" s="426"/>
      <c r="B56" s="915" t="s">
        <v>528</v>
      </c>
      <c r="C56" s="916">
        <f>K42+K43</f>
        <v>0</v>
      </c>
      <c r="D56" s="917">
        <f>IF(C48=0,0,C56/$C$48)</f>
        <v>0</v>
      </c>
      <c r="E56" s="902"/>
      <c r="F56" s="902"/>
      <c r="G56" s="902"/>
      <c r="H56" s="902"/>
      <c r="I56" s="902"/>
      <c r="J56" s="902"/>
      <c r="K56" s="902"/>
      <c r="L56" s="902"/>
      <c r="M56" s="902"/>
      <c r="N56" s="902"/>
      <c r="O56" s="902"/>
      <c r="P56" s="902"/>
      <c r="Q56" s="902"/>
      <c r="R56" s="902"/>
      <c r="S56" s="902"/>
      <c r="T56" s="902"/>
      <c r="U56" s="902"/>
      <c r="V56" s="902"/>
      <c r="W56" s="902"/>
      <c r="X56" s="429"/>
      <c r="Y56" s="426"/>
      <c r="Z56" s="426"/>
      <c r="AA56" s="426"/>
      <c r="AB56" s="426"/>
      <c r="AC56" s="426"/>
      <c r="AD56" s="426"/>
      <c r="AE56" s="426"/>
    </row>
    <row r="57" spans="1:31" s="60" customFormat="1" ht="15" x14ac:dyDescent="0.25">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398"/>
      <c r="Y57" s="417"/>
      <c r="Z57" s="417"/>
      <c r="AA57" s="417"/>
      <c r="AB57" s="417"/>
      <c r="AC57" s="417"/>
      <c r="AD57" s="417"/>
      <c r="AE57" s="417"/>
    </row>
    <row r="58" spans="1:31" s="1500" customFormat="1" ht="15.75" x14ac:dyDescent="0.25">
      <c r="A58" s="1473"/>
      <c r="B58" s="1674" t="s">
        <v>293</v>
      </c>
      <c r="C58" s="1604"/>
      <c r="D58" s="1604"/>
      <c r="E58" s="1604"/>
      <c r="F58" s="1604"/>
      <c r="G58" s="1604"/>
      <c r="H58" s="1604"/>
      <c r="I58" s="1604"/>
      <c r="J58" s="1604"/>
      <c r="K58" s="1604"/>
      <c r="L58" s="1604"/>
      <c r="M58" s="1473"/>
      <c r="N58" s="1473"/>
      <c r="O58" s="1473"/>
      <c r="P58" s="1473"/>
      <c r="Q58" s="1473"/>
      <c r="R58" s="1473"/>
      <c r="S58" s="1604"/>
      <c r="T58" s="1473"/>
      <c r="U58" s="1473"/>
      <c r="V58" s="1473"/>
      <c r="W58" s="1473"/>
      <c r="X58" s="1476"/>
      <c r="Y58" s="1473"/>
      <c r="Z58" s="1473"/>
      <c r="AA58" s="1473"/>
      <c r="AB58" s="1473"/>
      <c r="AC58" s="1473"/>
      <c r="AD58" s="1473"/>
      <c r="AE58" s="1473"/>
    </row>
    <row r="59" spans="1:31" s="65" customFormat="1" ht="23.25" customHeight="1" thickBot="1" x14ac:dyDescent="0.3">
      <c r="A59" s="417"/>
      <c r="B59" s="918" t="s">
        <v>398</v>
      </c>
      <c r="C59" s="402"/>
      <c r="D59" s="402"/>
      <c r="E59" s="402"/>
      <c r="F59" s="402"/>
      <c r="G59" s="402"/>
      <c r="H59" s="402"/>
      <c r="I59" s="402"/>
      <c r="J59" s="402"/>
      <c r="K59" s="402"/>
      <c r="L59" s="402"/>
      <c r="M59" s="417"/>
      <c r="N59" s="417"/>
      <c r="O59" s="417"/>
      <c r="P59" s="417"/>
      <c r="Q59" s="417"/>
      <c r="R59" s="417"/>
      <c r="S59" s="402"/>
      <c r="T59" s="417"/>
      <c r="U59" s="417"/>
      <c r="V59" s="417"/>
      <c r="W59" s="417"/>
      <c r="X59" s="398"/>
      <c r="Y59" s="417"/>
      <c r="Z59" s="417"/>
      <c r="AA59" s="417"/>
      <c r="AB59" s="417"/>
      <c r="AC59" s="417"/>
      <c r="AD59" s="417"/>
      <c r="AE59" s="417"/>
    </row>
    <row r="60" spans="1:31" s="60" customFormat="1" ht="15.75" thickBot="1" x14ac:dyDescent="0.3">
      <c r="A60" s="417"/>
      <c r="B60" s="417"/>
      <c r="C60" s="417"/>
      <c r="D60" s="417"/>
      <c r="E60" s="1716" t="s">
        <v>247</v>
      </c>
      <c r="F60" s="1717"/>
      <c r="G60" s="1717"/>
      <c r="H60" s="1717"/>
      <c r="I60" s="1717"/>
      <c r="J60" s="1717"/>
      <c r="K60" s="1717"/>
      <c r="L60" s="1717"/>
      <c r="M60" s="1717"/>
      <c r="N60" s="1717"/>
      <c r="O60" s="1717"/>
      <c r="P60" s="1718"/>
      <c r="Q60" s="417"/>
      <c r="R60" s="417"/>
      <c r="S60" s="417"/>
      <c r="T60" s="417"/>
      <c r="U60" s="417"/>
      <c r="V60" s="417"/>
      <c r="W60" s="417"/>
      <c r="X60" s="398"/>
      <c r="Y60" s="417"/>
      <c r="Z60" s="417"/>
      <c r="AA60" s="417"/>
      <c r="AB60" s="417"/>
      <c r="AC60" s="417"/>
      <c r="AD60" s="417"/>
      <c r="AE60" s="417"/>
    </row>
    <row r="61" spans="1:31" s="60" customFormat="1" ht="45" x14ac:dyDescent="0.25">
      <c r="A61" s="417"/>
      <c r="B61" s="1719" t="s">
        <v>226</v>
      </c>
      <c r="C61" s="1720" t="s">
        <v>496</v>
      </c>
      <c r="D61" s="1721" t="s">
        <v>232</v>
      </c>
      <c r="E61" s="1722" t="s">
        <v>28</v>
      </c>
      <c r="F61" s="1723" t="s">
        <v>29</v>
      </c>
      <c r="G61" s="1724" t="s">
        <v>30</v>
      </c>
      <c r="H61" s="1723" t="s">
        <v>31</v>
      </c>
      <c r="I61" s="1724" t="s">
        <v>32</v>
      </c>
      <c r="J61" s="1723" t="s">
        <v>33</v>
      </c>
      <c r="K61" s="1724" t="s">
        <v>8</v>
      </c>
      <c r="L61" s="1723" t="s">
        <v>9</v>
      </c>
      <c r="M61" s="1724" t="s">
        <v>0</v>
      </c>
      <c r="N61" s="1723" t="s">
        <v>2</v>
      </c>
      <c r="O61" s="1724" t="s">
        <v>3</v>
      </c>
      <c r="P61" s="1725" t="s">
        <v>4</v>
      </c>
      <c r="Q61" s="417"/>
      <c r="R61" s="417"/>
      <c r="S61" s="417"/>
      <c r="T61" s="417"/>
      <c r="U61" s="417"/>
      <c r="V61" s="417"/>
      <c r="W61" s="417"/>
      <c r="X61" s="398"/>
      <c r="Y61" s="417"/>
      <c r="Z61" s="417"/>
      <c r="AA61" s="417"/>
      <c r="AB61" s="417"/>
      <c r="AC61" s="417"/>
      <c r="AD61" s="417"/>
      <c r="AE61" s="417"/>
    </row>
    <row r="62" spans="1:31" s="60" customFormat="1" ht="15" x14ac:dyDescent="0.25">
      <c r="A62" s="417"/>
      <c r="B62" s="919" t="s">
        <v>106</v>
      </c>
      <c r="C62" s="920">
        <f>'3. Indoor Non-Potable Supply'!C139</f>
        <v>0</v>
      </c>
      <c r="D62" s="921">
        <f>'3. Indoor Non-Potable Supply'!G139</f>
        <v>0</v>
      </c>
      <c r="E62" s="922">
        <f>$D62/12</f>
        <v>0</v>
      </c>
      <c r="F62" s="923">
        <f t="shared" ref="F62:P63" si="18">$D62/12</f>
        <v>0</v>
      </c>
      <c r="G62" s="924">
        <f t="shared" si="18"/>
        <v>0</v>
      </c>
      <c r="H62" s="923">
        <f t="shared" si="18"/>
        <v>0</v>
      </c>
      <c r="I62" s="924">
        <f t="shared" si="18"/>
        <v>0</v>
      </c>
      <c r="J62" s="923">
        <f t="shared" si="18"/>
        <v>0</v>
      </c>
      <c r="K62" s="924">
        <f t="shared" si="18"/>
        <v>0</v>
      </c>
      <c r="L62" s="923">
        <f t="shared" si="18"/>
        <v>0</v>
      </c>
      <c r="M62" s="924">
        <f t="shared" si="18"/>
        <v>0</v>
      </c>
      <c r="N62" s="923">
        <f t="shared" si="18"/>
        <v>0</v>
      </c>
      <c r="O62" s="924">
        <f t="shared" si="18"/>
        <v>0</v>
      </c>
      <c r="P62" s="925">
        <f t="shared" si="18"/>
        <v>0</v>
      </c>
      <c r="Q62" s="417"/>
      <c r="R62" s="417"/>
      <c r="S62" s="417"/>
      <c r="T62" s="417"/>
      <c r="U62" s="417"/>
      <c r="V62" s="417"/>
      <c r="W62" s="417"/>
      <c r="X62" s="398"/>
      <c r="Y62" s="417"/>
      <c r="Z62" s="417"/>
      <c r="AA62" s="417"/>
      <c r="AB62" s="417"/>
      <c r="AC62" s="417"/>
      <c r="AD62" s="417"/>
      <c r="AE62" s="417"/>
    </row>
    <row r="63" spans="1:31" s="60" customFormat="1" ht="15" x14ac:dyDescent="0.25">
      <c r="A63" s="417"/>
      <c r="B63" s="926" t="s">
        <v>131</v>
      </c>
      <c r="C63" s="927">
        <f>'3. Indoor Non-Potable Supply'!D139</f>
        <v>0</v>
      </c>
      <c r="D63" s="928">
        <f>'3. Indoor Non-Potable Supply'!H139</f>
        <v>0</v>
      </c>
      <c r="E63" s="929">
        <f t="shared" ref="E63:P64" si="19">$D63/12</f>
        <v>0</v>
      </c>
      <c r="F63" s="930">
        <f t="shared" si="18"/>
        <v>0</v>
      </c>
      <c r="G63" s="931">
        <f t="shared" si="18"/>
        <v>0</v>
      </c>
      <c r="H63" s="930">
        <f t="shared" si="18"/>
        <v>0</v>
      </c>
      <c r="I63" s="931">
        <f t="shared" si="18"/>
        <v>0</v>
      </c>
      <c r="J63" s="930">
        <f t="shared" si="18"/>
        <v>0</v>
      </c>
      <c r="K63" s="931">
        <f t="shared" si="18"/>
        <v>0</v>
      </c>
      <c r="L63" s="930">
        <f t="shared" si="18"/>
        <v>0</v>
      </c>
      <c r="M63" s="931">
        <f t="shared" si="18"/>
        <v>0</v>
      </c>
      <c r="N63" s="930">
        <f t="shared" si="18"/>
        <v>0</v>
      </c>
      <c r="O63" s="931">
        <f t="shared" si="18"/>
        <v>0</v>
      </c>
      <c r="P63" s="932">
        <f t="shared" si="18"/>
        <v>0</v>
      </c>
      <c r="Q63" s="417"/>
      <c r="R63" s="417"/>
      <c r="S63" s="417"/>
      <c r="T63" s="417"/>
      <c r="U63" s="417"/>
      <c r="V63" s="417"/>
      <c r="W63" s="417"/>
      <c r="X63" s="398"/>
      <c r="Y63" s="417"/>
      <c r="Z63" s="417"/>
      <c r="AA63" s="417"/>
      <c r="AB63" s="417"/>
      <c r="AC63" s="417"/>
      <c r="AD63" s="417"/>
      <c r="AE63" s="417"/>
    </row>
    <row r="64" spans="1:31" s="153" customFormat="1" ht="15" x14ac:dyDescent="0.25">
      <c r="A64" s="417"/>
      <c r="B64" s="926" t="s">
        <v>532</v>
      </c>
      <c r="C64" s="927">
        <f>'3. Indoor Non-Potable Supply'!F139</f>
        <v>0</v>
      </c>
      <c r="D64" s="928">
        <f>'3. Indoor Non-Potable Supply'!J139</f>
        <v>0</v>
      </c>
      <c r="E64" s="929">
        <f t="shared" si="19"/>
        <v>0</v>
      </c>
      <c r="F64" s="930">
        <f t="shared" si="19"/>
        <v>0</v>
      </c>
      <c r="G64" s="931">
        <f t="shared" si="19"/>
        <v>0</v>
      </c>
      <c r="H64" s="930">
        <f t="shared" si="19"/>
        <v>0</v>
      </c>
      <c r="I64" s="931">
        <f t="shared" si="19"/>
        <v>0</v>
      </c>
      <c r="J64" s="930">
        <f t="shared" si="19"/>
        <v>0</v>
      </c>
      <c r="K64" s="931">
        <f t="shared" si="19"/>
        <v>0</v>
      </c>
      <c r="L64" s="930">
        <f t="shared" si="19"/>
        <v>0</v>
      </c>
      <c r="M64" s="931">
        <f t="shared" si="19"/>
        <v>0</v>
      </c>
      <c r="N64" s="930">
        <f t="shared" si="19"/>
        <v>0</v>
      </c>
      <c r="O64" s="931">
        <f t="shared" si="19"/>
        <v>0</v>
      </c>
      <c r="P64" s="932">
        <f t="shared" si="19"/>
        <v>0</v>
      </c>
      <c r="Q64" s="417"/>
      <c r="R64" s="417"/>
      <c r="S64" s="417"/>
      <c r="T64" s="417"/>
      <c r="U64" s="417"/>
      <c r="V64" s="417"/>
      <c r="W64" s="417"/>
      <c r="X64" s="398"/>
      <c r="Y64" s="417"/>
      <c r="Z64" s="417"/>
      <c r="AA64" s="417"/>
      <c r="AB64" s="417"/>
      <c r="AC64" s="417"/>
      <c r="AD64" s="417"/>
      <c r="AE64" s="417"/>
    </row>
    <row r="65" spans="1:31" s="60" customFormat="1" ht="15" x14ac:dyDescent="0.25">
      <c r="A65" s="417"/>
      <c r="B65" s="926" t="s">
        <v>188</v>
      </c>
      <c r="C65" s="933" t="s">
        <v>62</v>
      </c>
      <c r="D65" s="928">
        <f>'5. Outdoor Non-Potable Supply'!C45</f>
        <v>0</v>
      </c>
      <c r="E65" s="929">
        <f>'5. Outdoor Non-Potable Supply'!$N$29</f>
        <v>0</v>
      </c>
      <c r="F65" s="930">
        <f>'5. Outdoor Non-Potable Supply'!$N$30</f>
        <v>0</v>
      </c>
      <c r="G65" s="931">
        <f>'5. Outdoor Non-Potable Supply'!$N$31</f>
        <v>0</v>
      </c>
      <c r="H65" s="930">
        <f>'5. Outdoor Non-Potable Supply'!$N$32</f>
        <v>0</v>
      </c>
      <c r="I65" s="931">
        <f>'5. Outdoor Non-Potable Supply'!$N$33</f>
        <v>0</v>
      </c>
      <c r="J65" s="930">
        <f>'5. Outdoor Non-Potable Supply'!$N$34</f>
        <v>0</v>
      </c>
      <c r="K65" s="931">
        <f>'5. Outdoor Non-Potable Supply'!$N$35</f>
        <v>0</v>
      </c>
      <c r="L65" s="930">
        <f>'5. Outdoor Non-Potable Supply'!$N$36</f>
        <v>0</v>
      </c>
      <c r="M65" s="931">
        <f>'5. Outdoor Non-Potable Supply'!$N$37</f>
        <v>0</v>
      </c>
      <c r="N65" s="930">
        <f>'5. Outdoor Non-Potable Supply'!$N$38</f>
        <v>0</v>
      </c>
      <c r="O65" s="931">
        <f>'5. Outdoor Non-Potable Supply'!$N$39</f>
        <v>0</v>
      </c>
      <c r="P65" s="932">
        <f>'5. Outdoor Non-Potable Supply'!$N$40</f>
        <v>0</v>
      </c>
      <c r="Q65" s="417"/>
      <c r="R65" s="417"/>
      <c r="S65" s="417"/>
      <c r="T65" s="417"/>
      <c r="U65" s="417"/>
      <c r="V65" s="417"/>
      <c r="W65" s="417"/>
      <c r="X65" s="398"/>
      <c r="Y65" s="417"/>
      <c r="Z65" s="417"/>
      <c r="AA65" s="417"/>
      <c r="AB65" s="417"/>
      <c r="AC65" s="417"/>
      <c r="AD65" s="417"/>
      <c r="AE65" s="417"/>
    </row>
    <row r="66" spans="1:31" s="81" customFormat="1" ht="15.75" thickBot="1" x14ac:dyDescent="0.3">
      <c r="A66" s="417"/>
      <c r="B66" s="1726" t="s">
        <v>730</v>
      </c>
      <c r="C66" s="1727"/>
      <c r="D66" s="1728">
        <f t="shared" ref="D66:P66" si="20">SUM(D63:D65)</f>
        <v>0</v>
      </c>
      <c r="E66" s="1729">
        <f t="shared" si="20"/>
        <v>0</v>
      </c>
      <c r="F66" s="1730">
        <f t="shared" si="20"/>
        <v>0</v>
      </c>
      <c r="G66" s="1731">
        <f t="shared" si="20"/>
        <v>0</v>
      </c>
      <c r="H66" s="1730">
        <f t="shared" si="20"/>
        <v>0</v>
      </c>
      <c r="I66" s="1731">
        <f t="shared" si="20"/>
        <v>0</v>
      </c>
      <c r="J66" s="1730">
        <f t="shared" si="20"/>
        <v>0</v>
      </c>
      <c r="K66" s="1731">
        <f t="shared" si="20"/>
        <v>0</v>
      </c>
      <c r="L66" s="1730">
        <f t="shared" si="20"/>
        <v>0</v>
      </c>
      <c r="M66" s="1731">
        <f t="shared" si="20"/>
        <v>0</v>
      </c>
      <c r="N66" s="1730">
        <f t="shared" si="20"/>
        <v>0</v>
      </c>
      <c r="O66" s="1731">
        <f t="shared" si="20"/>
        <v>0</v>
      </c>
      <c r="P66" s="1732">
        <f t="shared" si="20"/>
        <v>0</v>
      </c>
      <c r="Q66" s="417"/>
      <c r="R66" s="417"/>
      <c r="S66" s="417"/>
      <c r="T66" s="417"/>
      <c r="U66" s="417"/>
      <c r="V66" s="417"/>
      <c r="W66" s="417"/>
      <c r="X66" s="398"/>
      <c r="Y66" s="417"/>
      <c r="Z66" s="417"/>
      <c r="AA66" s="417"/>
      <c r="AB66" s="417"/>
      <c r="AC66" s="417"/>
      <c r="AD66" s="417"/>
      <c r="AE66" s="417"/>
    </row>
    <row r="67" spans="1:31" s="60" customFormat="1" ht="15" x14ac:dyDescent="0.25">
      <c r="A67" s="417"/>
      <c r="B67" s="417" t="s">
        <v>731</v>
      </c>
      <c r="C67" s="417"/>
      <c r="D67" s="417"/>
      <c r="E67" s="417"/>
      <c r="F67" s="417"/>
      <c r="G67" s="417"/>
      <c r="H67" s="417"/>
      <c r="I67" s="417"/>
      <c r="J67" s="417"/>
      <c r="K67" s="417"/>
      <c r="L67" s="417"/>
      <c r="M67" s="417"/>
      <c r="N67" s="417"/>
      <c r="O67" s="417"/>
      <c r="P67" s="417"/>
      <c r="Q67" s="417"/>
      <c r="R67" s="417"/>
      <c r="S67" s="417"/>
      <c r="T67" s="417"/>
      <c r="U67" s="417"/>
      <c r="V67" s="417"/>
      <c r="W67" s="417"/>
      <c r="X67" s="398"/>
      <c r="Y67" s="417"/>
      <c r="Z67" s="417"/>
      <c r="AA67" s="417"/>
      <c r="AB67" s="417"/>
      <c r="AC67" s="417"/>
      <c r="AD67" s="417"/>
      <c r="AE67" s="417"/>
    </row>
    <row r="68" spans="1:31" s="153" customFormat="1" ht="15" x14ac:dyDescent="0.25">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398"/>
      <c r="Y68" s="417"/>
      <c r="Z68" s="417"/>
      <c r="AA68" s="417"/>
      <c r="AB68" s="417"/>
      <c r="AC68" s="417"/>
      <c r="AD68" s="417"/>
      <c r="AE68" s="417"/>
    </row>
    <row r="69" spans="1:31" s="81" customFormat="1" ht="15" x14ac:dyDescent="0.25">
      <c r="A69" s="417"/>
      <c r="B69" s="903" t="s">
        <v>270</v>
      </c>
      <c r="C69" s="904">
        <f>D62</f>
        <v>0</v>
      </c>
      <c r="D69" s="417"/>
      <c r="E69" s="417"/>
      <c r="F69" s="417"/>
      <c r="G69" s="417"/>
      <c r="H69" s="417"/>
      <c r="I69" s="417"/>
      <c r="J69" s="417"/>
      <c r="K69" s="417"/>
      <c r="L69" s="417"/>
      <c r="M69" s="417"/>
      <c r="N69" s="417"/>
      <c r="O69" s="417"/>
      <c r="P69" s="417"/>
      <c r="Q69" s="417"/>
      <c r="R69" s="417"/>
      <c r="S69" s="417"/>
      <c r="T69" s="417"/>
      <c r="U69" s="417"/>
      <c r="V69" s="417"/>
      <c r="W69" s="417"/>
      <c r="X69" s="398"/>
      <c r="Y69" s="417"/>
      <c r="Z69" s="417"/>
      <c r="AA69" s="417"/>
      <c r="AB69" s="417"/>
      <c r="AC69" s="417"/>
      <c r="AD69" s="417"/>
      <c r="AE69" s="417"/>
    </row>
    <row r="70" spans="1:31" s="81" customFormat="1" ht="15" x14ac:dyDescent="0.25">
      <c r="A70" s="417"/>
      <c r="B70" s="410"/>
      <c r="C70" s="902"/>
      <c r="D70" s="417"/>
      <c r="E70" s="417"/>
      <c r="F70" s="417"/>
      <c r="G70" s="417"/>
      <c r="H70" s="417"/>
      <c r="I70" s="417"/>
      <c r="J70" s="417"/>
      <c r="K70" s="417"/>
      <c r="L70" s="417"/>
      <c r="M70" s="417"/>
      <c r="N70" s="417"/>
      <c r="O70" s="417"/>
      <c r="P70" s="417"/>
      <c r="Q70" s="417"/>
      <c r="R70" s="417"/>
      <c r="S70" s="417"/>
      <c r="T70" s="417"/>
      <c r="U70" s="417"/>
      <c r="V70" s="417"/>
      <c r="W70" s="417"/>
      <c r="X70" s="398"/>
      <c r="Y70" s="417"/>
      <c r="Z70" s="417"/>
      <c r="AA70" s="417"/>
      <c r="AB70" s="417"/>
      <c r="AC70" s="417"/>
      <c r="AD70" s="417"/>
      <c r="AE70" s="417"/>
    </row>
    <row r="71" spans="1:31" s="81" customFormat="1" ht="15" x14ac:dyDescent="0.25">
      <c r="A71" s="417"/>
      <c r="B71" s="903" t="s">
        <v>271</v>
      </c>
      <c r="C71" s="904">
        <f>D63</f>
        <v>0</v>
      </c>
      <c r="D71" s="417"/>
      <c r="E71" s="417"/>
      <c r="F71" s="417"/>
      <c r="G71" s="417"/>
      <c r="H71" s="417"/>
      <c r="I71" s="417"/>
      <c r="J71" s="417"/>
      <c r="K71" s="417"/>
      <c r="L71" s="417"/>
      <c r="M71" s="417"/>
      <c r="N71" s="417"/>
      <c r="O71" s="417"/>
      <c r="P71" s="417"/>
      <c r="Q71" s="417"/>
      <c r="R71" s="417"/>
      <c r="S71" s="417"/>
      <c r="T71" s="417"/>
      <c r="U71" s="417"/>
      <c r="V71" s="417"/>
      <c r="W71" s="417"/>
      <c r="X71" s="398"/>
      <c r="Y71" s="417"/>
      <c r="Z71" s="417"/>
      <c r="AA71" s="417"/>
      <c r="AB71" s="417"/>
      <c r="AC71" s="417"/>
      <c r="AD71" s="417"/>
      <c r="AE71" s="417"/>
    </row>
    <row r="72" spans="1:31" s="81" customFormat="1" ht="15" x14ac:dyDescent="0.25">
      <c r="A72" s="417"/>
      <c r="B72" s="410"/>
      <c r="C72" s="902"/>
      <c r="D72" s="417"/>
      <c r="E72" s="417"/>
      <c r="F72" s="417"/>
      <c r="G72" s="417"/>
      <c r="H72" s="417"/>
      <c r="I72" s="417"/>
      <c r="J72" s="417"/>
      <c r="K72" s="417"/>
      <c r="L72" s="417"/>
      <c r="M72" s="417"/>
      <c r="N72" s="417"/>
      <c r="O72" s="417"/>
      <c r="P72" s="417"/>
      <c r="Q72" s="417"/>
      <c r="R72" s="417"/>
      <c r="S72" s="417"/>
      <c r="T72" s="417"/>
      <c r="U72" s="417"/>
      <c r="V72" s="417"/>
      <c r="W72" s="417"/>
      <c r="X72" s="398"/>
      <c r="Y72" s="417"/>
      <c r="Z72" s="417"/>
      <c r="AA72" s="417"/>
      <c r="AB72" s="417"/>
      <c r="AC72" s="417"/>
      <c r="AD72" s="417"/>
      <c r="AE72" s="417"/>
    </row>
    <row r="73" spans="1:31" s="153" customFormat="1" ht="15" x14ac:dyDescent="0.25">
      <c r="A73" s="417"/>
      <c r="B73" s="903" t="s">
        <v>535</v>
      </c>
      <c r="C73" s="904">
        <f>D64</f>
        <v>0</v>
      </c>
      <c r="D73" s="417"/>
      <c r="E73" s="417"/>
      <c r="F73" s="417"/>
      <c r="G73" s="417"/>
      <c r="H73" s="417"/>
      <c r="I73" s="417"/>
      <c r="J73" s="417"/>
      <c r="K73" s="417"/>
      <c r="L73" s="417"/>
      <c r="M73" s="417"/>
      <c r="N73" s="417"/>
      <c r="O73" s="417"/>
      <c r="P73" s="417"/>
      <c r="Q73" s="417"/>
      <c r="R73" s="417"/>
      <c r="S73" s="417"/>
      <c r="T73" s="417"/>
      <c r="U73" s="417"/>
      <c r="V73" s="417"/>
      <c r="W73" s="417"/>
      <c r="X73" s="398"/>
      <c r="Y73" s="417"/>
      <c r="Z73" s="417"/>
      <c r="AA73" s="417"/>
      <c r="AB73" s="417"/>
      <c r="AC73" s="417"/>
      <c r="AD73" s="417"/>
      <c r="AE73" s="417"/>
    </row>
    <row r="74" spans="1:31" s="153" customFormat="1" ht="15" x14ac:dyDescent="0.25">
      <c r="A74" s="417"/>
      <c r="B74" s="410"/>
      <c r="C74" s="902"/>
      <c r="D74" s="417"/>
      <c r="E74" s="417"/>
      <c r="F74" s="417"/>
      <c r="G74" s="417"/>
      <c r="H74" s="417"/>
      <c r="I74" s="417"/>
      <c r="J74" s="417"/>
      <c r="K74" s="417"/>
      <c r="L74" s="417"/>
      <c r="M74" s="417"/>
      <c r="N74" s="417"/>
      <c r="O74" s="417"/>
      <c r="P74" s="417"/>
      <c r="Q74" s="417"/>
      <c r="R74" s="417"/>
      <c r="S74" s="417"/>
      <c r="T74" s="417"/>
      <c r="U74" s="417"/>
      <c r="V74" s="417"/>
      <c r="W74" s="417"/>
      <c r="X74" s="398"/>
      <c r="Y74" s="417"/>
      <c r="Z74" s="417"/>
      <c r="AA74" s="417"/>
      <c r="AB74" s="417"/>
      <c r="AC74" s="417"/>
      <c r="AD74" s="417"/>
      <c r="AE74" s="417"/>
    </row>
    <row r="75" spans="1:31" s="81" customFormat="1" ht="15" x14ac:dyDescent="0.25">
      <c r="A75" s="417"/>
      <c r="B75" s="903" t="s">
        <v>272</v>
      </c>
      <c r="C75" s="904">
        <f>D65</f>
        <v>0</v>
      </c>
      <c r="D75" s="417"/>
      <c r="E75" s="417"/>
      <c r="F75" s="417"/>
      <c r="G75" s="417"/>
      <c r="H75" s="417"/>
      <c r="I75" s="417"/>
      <c r="J75" s="417"/>
      <c r="K75" s="417"/>
      <c r="L75" s="417"/>
      <c r="M75" s="417"/>
      <c r="N75" s="417"/>
      <c r="O75" s="417"/>
      <c r="P75" s="417"/>
      <c r="Q75" s="417"/>
      <c r="R75" s="417"/>
      <c r="S75" s="417"/>
      <c r="T75" s="417"/>
      <c r="U75" s="417"/>
      <c r="V75" s="417"/>
      <c r="W75" s="417"/>
      <c r="X75" s="398"/>
      <c r="Y75" s="417"/>
      <c r="Z75" s="417"/>
      <c r="AA75" s="417"/>
      <c r="AB75" s="417"/>
      <c r="AC75" s="417"/>
      <c r="AD75" s="417"/>
      <c r="AE75" s="417"/>
    </row>
    <row r="76" spans="1:31" s="81" customFormat="1" ht="15" x14ac:dyDescent="0.25">
      <c r="A76" s="417"/>
      <c r="B76" s="417"/>
      <c r="C76" s="417"/>
      <c r="D76" s="417"/>
      <c r="E76" s="417"/>
      <c r="F76" s="417"/>
      <c r="G76" s="417"/>
      <c r="H76" s="417"/>
      <c r="I76" s="417"/>
      <c r="J76" s="417"/>
      <c r="K76" s="417"/>
      <c r="L76" s="417"/>
      <c r="M76" s="417"/>
      <c r="N76" s="417"/>
      <c r="O76" s="417"/>
      <c r="P76" s="417"/>
      <c r="Q76" s="417"/>
      <c r="R76" s="417"/>
      <c r="S76" s="417"/>
      <c r="T76" s="417"/>
      <c r="U76" s="417"/>
      <c r="V76" s="417"/>
      <c r="W76" s="417"/>
      <c r="X76" s="398"/>
      <c r="Y76" s="417"/>
      <c r="Z76" s="417"/>
      <c r="AA76" s="417"/>
      <c r="AB76" s="417"/>
      <c r="AC76" s="417"/>
      <c r="AD76" s="417"/>
      <c r="AE76" s="417"/>
    </row>
    <row r="77" spans="1:31" s="81" customFormat="1" ht="15" x14ac:dyDescent="0.25">
      <c r="A77" s="417"/>
      <c r="B77" s="410"/>
      <c r="C77" s="902"/>
      <c r="D77" s="417"/>
      <c r="E77" s="417"/>
      <c r="F77" s="417"/>
      <c r="G77" s="417"/>
      <c r="H77" s="417"/>
      <c r="I77" s="417"/>
      <c r="J77" s="417"/>
      <c r="K77" s="417"/>
      <c r="L77" s="417"/>
      <c r="M77" s="417"/>
      <c r="N77" s="417"/>
      <c r="O77" s="417"/>
      <c r="P77" s="417"/>
      <c r="Q77" s="417"/>
      <c r="R77" s="417"/>
      <c r="S77" s="417"/>
      <c r="T77" s="417"/>
      <c r="U77" s="417"/>
      <c r="V77" s="417"/>
      <c r="W77" s="417"/>
      <c r="X77" s="398"/>
      <c r="Y77" s="417"/>
      <c r="Z77" s="417"/>
      <c r="AA77" s="417"/>
      <c r="AB77" s="417"/>
      <c r="AC77" s="417"/>
      <c r="AD77" s="417"/>
      <c r="AE77" s="417"/>
    </row>
    <row r="78" spans="1:31" s="60" customFormat="1" ht="15" x14ac:dyDescent="0.25">
      <c r="A78" s="417"/>
      <c r="B78" s="417"/>
      <c r="C78" s="417"/>
      <c r="D78" s="417"/>
      <c r="E78" s="417"/>
      <c r="F78" s="417"/>
      <c r="G78" s="417"/>
      <c r="H78" s="417"/>
      <c r="I78" s="417"/>
      <c r="J78" s="417"/>
      <c r="K78" s="417"/>
      <c r="L78" s="417"/>
      <c r="M78" s="417"/>
      <c r="N78" s="417"/>
      <c r="O78" s="417"/>
      <c r="P78" s="417"/>
      <c r="Q78" s="417"/>
      <c r="R78" s="417"/>
      <c r="S78" s="417"/>
      <c r="T78" s="417"/>
      <c r="U78" s="417"/>
      <c r="V78" s="417"/>
      <c r="W78" s="417"/>
      <c r="X78" s="398"/>
      <c r="Y78" s="417"/>
      <c r="Z78" s="417"/>
      <c r="AA78" s="417"/>
      <c r="AB78" s="417"/>
      <c r="AC78" s="417"/>
      <c r="AD78" s="417"/>
      <c r="AE78" s="417"/>
    </row>
    <row r="79" spans="1:31" s="1399" customFormat="1" ht="18.75" x14ac:dyDescent="0.3">
      <c r="A79" s="1393"/>
      <c r="B79" s="2032" t="s">
        <v>240</v>
      </c>
      <c r="C79" s="2032"/>
      <c r="D79" s="2032"/>
      <c r="E79" s="2032"/>
      <c r="F79" s="2032"/>
      <c r="G79" s="2032"/>
      <c r="H79" s="2032"/>
      <c r="I79" s="2032"/>
      <c r="J79" s="2032"/>
      <c r="K79" s="2032"/>
      <c r="L79" s="2032"/>
      <c r="M79" s="2032"/>
      <c r="N79" s="2032"/>
      <c r="O79" s="1398"/>
      <c r="P79" s="1398"/>
      <c r="Q79" s="1398"/>
      <c r="R79" s="1398"/>
      <c r="S79" s="1398"/>
      <c r="T79" s="1393"/>
      <c r="U79" s="1393"/>
      <c r="V79" s="1393"/>
      <c r="W79" s="1393"/>
      <c r="X79" s="1733"/>
      <c r="Y79" s="1393"/>
      <c r="Z79" s="1393"/>
      <c r="AA79" s="1393"/>
      <c r="AB79" s="1393"/>
      <c r="AC79" s="1393"/>
      <c r="AD79" s="1393"/>
      <c r="AE79" s="1393"/>
    </row>
  </sheetData>
  <customSheetViews>
    <customSheetView guid="{D635BEAF-4410-44C3-8109-399BEE34BBD8}" scale="60" fitToPage="1" hiddenColumns="1">
      <selection activeCell="D27" sqref="D27"/>
      <pageMargins left="0.7" right="0.7" top="0.75" bottom="0.75" header="0.3" footer="0.3"/>
      <pageSetup scale="25" orientation="landscape" r:id="rId1"/>
      <headerFooter>
        <oddFooter>&amp;LApril 2014&amp;C&amp;A&amp;RPage &amp;P of &amp;N</oddFooter>
      </headerFooter>
    </customSheetView>
    <customSheetView guid="{2BD304A4-4089-4AB2-9F34-C79EE9203C6C}" scale="60" fitToPage="1" hiddenColumns="1">
      <selection activeCell="F43" sqref="F43"/>
      <pageMargins left="0.7" right="0.7" top="0.75" bottom="0.75" header="0.3" footer="0.3"/>
      <pageSetup scale="25" orientation="landscape" r:id="rId2"/>
      <headerFooter>
        <oddFooter>&amp;LApril 2014&amp;C&amp;A&amp;RPage &amp;P of &amp;N</oddFooter>
      </headerFooter>
    </customSheetView>
  </customSheetViews>
  <mergeCells count="2">
    <mergeCell ref="B79:N79"/>
    <mergeCell ref="L13:W13"/>
  </mergeCells>
  <conditionalFormatting sqref="K33 K36:K38 K41:K43 K16:V30">
    <cfRule type="expression" dxfId="110" priority="7">
      <formula>#REF!=1</formula>
    </cfRule>
  </conditionalFormatting>
  <conditionalFormatting sqref="B16:B30">
    <cfRule type="expression" dxfId="109" priority="8">
      <formula>#REF!=1</formula>
    </cfRule>
  </conditionalFormatting>
  <conditionalFormatting sqref="W16:W30">
    <cfRule type="expression" dxfId="108" priority="1">
      <formula>#REF!=1</formula>
    </cfRule>
  </conditionalFormatting>
  <dataValidations count="1">
    <dataValidation type="list" allowBlank="1" showInputMessage="1" showErrorMessage="1" sqref="E16:E21 I41:I43 E41:E43 E36:E38 G41:G43 I36:I38 G36:G38 I33 G33 E33 G24:G30 I16:I21 E24:E30 G16:G21 I24:I30" xr:uid="{00000000-0002-0000-0600-000000000000}">
      <formula1>$AL$7:$AL$8</formula1>
    </dataValidation>
  </dataValidations>
  <pageMargins left="0.7" right="0.7" top="0.75" bottom="0.75" header="0.3" footer="0.3"/>
  <pageSetup scale="25" orientation="landscape" r:id="rId3"/>
  <headerFooter>
    <oddFooter>&amp;LApril 2014&amp;C&amp;A&amp;RPage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BX313"/>
  <sheetViews>
    <sheetView topLeftCell="A88" zoomScale="25" zoomScaleNormal="25" workbookViewId="0">
      <selection activeCell="AA1" sqref="AA1:AT1048576"/>
    </sheetView>
  </sheetViews>
  <sheetFormatPr defaultColWidth="8.85546875" defaultRowHeight="12.75" x14ac:dyDescent="0.2"/>
  <cols>
    <col min="1" max="1" width="2.7109375" style="732" customWidth="1"/>
    <col min="2" max="2" width="57.85546875" style="732" customWidth="1"/>
    <col min="3" max="3" width="17" style="732" customWidth="1"/>
    <col min="4" max="4" width="18.42578125" style="732" customWidth="1"/>
    <col min="5" max="5" width="17.7109375" style="732" customWidth="1"/>
    <col min="6" max="6" width="14" style="732" customWidth="1"/>
    <col min="7" max="7" width="18.140625" style="732" customWidth="1"/>
    <col min="8" max="8" width="14.140625" style="732" customWidth="1"/>
    <col min="9" max="9" width="10.7109375" style="732" customWidth="1"/>
    <col min="10" max="10" width="13.140625" style="732" customWidth="1"/>
    <col min="11" max="11" width="10.5703125" style="732" customWidth="1"/>
    <col min="12" max="12" width="12.42578125" style="732" customWidth="1"/>
    <col min="13" max="18" width="10.7109375" style="732" customWidth="1"/>
    <col min="19" max="19" width="14.85546875" style="732" customWidth="1"/>
    <col min="20" max="20" width="11.5703125" style="732" customWidth="1"/>
    <col min="21" max="21" width="13.5703125" style="732" customWidth="1"/>
    <col min="22" max="22" width="14.28515625" style="732" customWidth="1"/>
    <col min="23" max="26" width="8.85546875" style="732"/>
    <col min="27" max="31" width="0" style="732" hidden="1" customWidth="1"/>
    <col min="32" max="37" width="8.85546875" style="732" hidden="1" customWidth="1"/>
    <col min="38" max="38" width="13.5703125" style="732" hidden="1" customWidth="1"/>
    <col min="39" max="40" width="8.85546875" style="732" hidden="1" customWidth="1"/>
    <col min="41" max="41" width="13" style="732" hidden="1" customWidth="1"/>
    <col min="42" max="44" width="0" style="732" hidden="1" customWidth="1"/>
    <col min="45" max="45" width="10.85546875" style="732" hidden="1" customWidth="1"/>
    <col min="46" max="46" width="0" style="732" hidden="1" customWidth="1"/>
    <col min="47" max="76" width="8.85546875" style="732"/>
    <col min="77" max="16384" width="8.85546875" style="34"/>
  </cols>
  <sheetData>
    <row r="1" spans="1:76" s="1386" customFormat="1" ht="26.25" x14ac:dyDescent="0.4">
      <c r="A1" s="1381" t="s">
        <v>36</v>
      </c>
      <c r="B1" s="1384"/>
      <c r="C1" s="1385"/>
      <c r="D1" s="1385"/>
      <c r="E1" s="1385"/>
      <c r="F1" s="1385"/>
      <c r="G1" s="1385"/>
      <c r="H1" s="1385"/>
      <c r="I1" s="1385"/>
      <c r="J1" s="1384"/>
      <c r="K1" s="1384"/>
      <c r="L1" s="1385"/>
      <c r="M1" s="1385"/>
      <c r="N1" s="1385"/>
      <c r="O1" s="1385"/>
      <c r="P1" s="1385"/>
      <c r="Q1" s="1385"/>
      <c r="R1" s="1385"/>
      <c r="S1" s="1385"/>
      <c r="T1" s="1385"/>
      <c r="U1" s="1385"/>
      <c r="V1" s="1385"/>
      <c r="W1" s="1385"/>
      <c r="X1" s="1385"/>
      <c r="Y1" s="1385"/>
      <c r="Z1" s="1385"/>
      <c r="AA1" s="1385"/>
      <c r="AB1" s="1385"/>
      <c r="AC1" s="1385"/>
      <c r="AD1" s="1385"/>
      <c r="AE1" s="1385"/>
      <c r="AF1" s="1385"/>
      <c r="AG1" s="1385"/>
      <c r="AH1" s="1385"/>
      <c r="AI1" s="1385"/>
      <c r="AJ1" s="1385"/>
      <c r="AK1" s="1385"/>
      <c r="AL1" s="1385"/>
      <c r="AM1" s="1385"/>
      <c r="AN1" s="1385"/>
      <c r="AO1" s="1385"/>
      <c r="AP1" s="1385"/>
      <c r="AQ1" s="1385"/>
      <c r="AR1" s="1385"/>
      <c r="AS1" s="1385"/>
      <c r="AT1" s="1385"/>
      <c r="AU1" s="1385"/>
      <c r="AV1" s="1385"/>
      <c r="AW1" s="1385"/>
      <c r="AX1" s="1385"/>
      <c r="AY1" s="1385"/>
      <c r="AZ1" s="1385"/>
      <c r="BA1" s="1385"/>
      <c r="BB1" s="1385"/>
      <c r="BC1" s="1385"/>
      <c r="BD1" s="1385"/>
      <c r="BE1" s="1385"/>
      <c r="BF1" s="1385"/>
      <c r="BG1" s="1385"/>
      <c r="BH1" s="1385"/>
      <c r="BI1" s="1385"/>
      <c r="BJ1" s="1385"/>
      <c r="BK1" s="1385"/>
      <c r="BL1" s="1385"/>
      <c r="BM1" s="1385"/>
      <c r="BN1" s="1385"/>
      <c r="BO1" s="1385"/>
      <c r="BP1" s="1385"/>
      <c r="BQ1" s="1385"/>
      <c r="BR1" s="1385"/>
      <c r="BS1" s="1385"/>
      <c r="BT1" s="1385"/>
      <c r="BU1" s="1385"/>
      <c r="BV1" s="1385"/>
      <c r="BW1" s="1385"/>
      <c r="BX1" s="1385"/>
    </row>
    <row r="2" spans="1:76" s="1499" customFormat="1" ht="23.25" x14ac:dyDescent="0.35">
      <c r="A2" s="1387" t="s">
        <v>294</v>
      </c>
      <c r="B2" s="1449"/>
      <c r="C2" s="1450"/>
      <c r="D2" s="1450"/>
      <c r="E2" s="1450"/>
      <c r="F2" s="1450"/>
      <c r="G2" s="1450"/>
      <c r="H2" s="1450"/>
      <c r="I2" s="1450"/>
      <c r="J2" s="1449"/>
      <c r="K2" s="1449"/>
      <c r="L2" s="1450"/>
      <c r="M2" s="1450"/>
      <c r="N2" s="1450"/>
      <c r="O2" s="1450"/>
      <c r="P2" s="1450"/>
      <c r="Q2" s="1450"/>
      <c r="R2" s="1450"/>
      <c r="S2" s="1450"/>
      <c r="T2" s="1450"/>
      <c r="U2" s="1450"/>
      <c r="V2" s="1450"/>
      <c r="W2" s="1450"/>
      <c r="X2" s="1450"/>
      <c r="Y2" s="1450"/>
      <c r="Z2" s="1450"/>
      <c r="AA2" s="1450"/>
      <c r="AB2" s="1450"/>
      <c r="AC2" s="1450"/>
      <c r="AD2" s="1450"/>
      <c r="AE2" s="1450"/>
      <c r="AF2" s="1450"/>
      <c r="AG2" s="1450"/>
      <c r="AH2" s="1450"/>
      <c r="AI2" s="1450"/>
      <c r="AJ2" s="1450"/>
      <c r="AK2" s="1450"/>
      <c r="AL2" s="1450"/>
      <c r="AM2" s="1450"/>
      <c r="AN2" s="1450"/>
      <c r="AO2" s="1450"/>
      <c r="AP2" s="1450"/>
      <c r="AQ2" s="1450"/>
      <c r="AR2" s="1450"/>
      <c r="AS2" s="1450"/>
      <c r="AT2" s="1450"/>
      <c r="AU2" s="1450"/>
      <c r="AV2" s="1450"/>
      <c r="AW2" s="1450"/>
      <c r="AX2" s="1450"/>
      <c r="AY2" s="1450"/>
      <c r="AZ2" s="1450"/>
      <c r="BA2" s="1450"/>
      <c r="BB2" s="1450"/>
      <c r="BC2" s="1450"/>
      <c r="BD2" s="1450"/>
      <c r="BE2" s="1450"/>
      <c r="BF2" s="1450"/>
      <c r="BG2" s="1450"/>
      <c r="BH2" s="1450"/>
      <c r="BI2" s="1450"/>
      <c r="BJ2" s="1450"/>
      <c r="BK2" s="1450"/>
      <c r="BL2" s="1450"/>
      <c r="BM2" s="1450"/>
      <c r="BN2" s="1450"/>
      <c r="BO2" s="1450"/>
      <c r="BP2" s="1450"/>
      <c r="BQ2" s="1450"/>
      <c r="BR2" s="1450"/>
      <c r="BS2" s="1450"/>
      <c r="BT2" s="1450"/>
      <c r="BU2" s="1450"/>
      <c r="BV2" s="1450"/>
      <c r="BW2" s="1450"/>
      <c r="BX2" s="1450"/>
    </row>
    <row r="3" spans="1:76" s="41" customFormat="1" ht="15" x14ac:dyDescent="0.25">
      <c r="A3" s="417"/>
      <c r="B3" s="398"/>
      <c r="C3" s="417"/>
      <c r="D3" s="417"/>
      <c r="E3" s="417"/>
      <c r="F3" s="419" t="s">
        <v>37</v>
      </c>
      <c r="G3" s="398"/>
      <c r="H3" s="417"/>
      <c r="I3" s="417"/>
      <c r="J3" s="398"/>
      <c r="K3" s="398"/>
      <c r="L3" s="417"/>
      <c r="M3" s="417"/>
      <c r="N3" s="417"/>
      <c r="O3" s="417"/>
      <c r="P3" s="417"/>
      <c r="Q3" s="417"/>
      <c r="R3" s="417"/>
      <c r="S3" s="417"/>
      <c r="T3" s="417"/>
      <c r="U3" s="417"/>
      <c r="V3" s="417"/>
      <c r="W3" s="417"/>
      <c r="X3" s="417"/>
      <c r="Y3" s="417"/>
      <c r="Z3" s="417"/>
      <c r="AA3" s="417"/>
      <c r="AB3" s="417"/>
      <c r="AC3" s="417"/>
      <c r="AD3" s="417"/>
      <c r="AE3" s="417"/>
      <c r="AF3" s="1859" t="s">
        <v>640</v>
      </c>
      <c r="AG3" s="1859"/>
      <c r="AH3" s="1859"/>
      <c r="AI3" s="417"/>
      <c r="AJ3" s="1860" t="s">
        <v>498</v>
      </c>
      <c r="AK3" s="1862"/>
      <c r="AL3" s="1861"/>
      <c r="AM3" s="417"/>
      <c r="AN3" s="1860" t="s">
        <v>537</v>
      </c>
      <c r="AO3" s="1861"/>
      <c r="AP3" s="417"/>
      <c r="AQ3" s="1859" t="s">
        <v>640</v>
      </c>
      <c r="AR3" s="1859"/>
      <c r="AS3" s="1859"/>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row>
    <row r="4" spans="1:76" s="43" customFormat="1" ht="18.75" x14ac:dyDescent="0.25">
      <c r="A4" s="426"/>
      <c r="B4" s="936" t="s">
        <v>732</v>
      </c>
      <c r="C4" s="402"/>
      <c r="D4" s="402"/>
      <c r="E4" s="402"/>
      <c r="F4" s="421" t="s">
        <v>171</v>
      </c>
      <c r="G4" s="546"/>
      <c r="H4" s="696"/>
      <c r="I4" s="402"/>
      <c r="J4" s="426"/>
      <c r="K4" s="426"/>
      <c r="L4" s="426"/>
      <c r="M4" s="426"/>
      <c r="N4" s="426"/>
      <c r="O4" s="426"/>
      <c r="P4" s="426"/>
      <c r="Q4" s="426"/>
      <c r="R4" s="426"/>
      <c r="S4" s="426"/>
      <c r="T4" s="426"/>
      <c r="U4" s="426"/>
      <c r="V4" s="426"/>
      <c r="W4" s="426"/>
      <c r="X4" s="426"/>
      <c r="Y4" s="426"/>
      <c r="Z4" s="426"/>
      <c r="AA4" s="426"/>
      <c r="AB4" s="426"/>
      <c r="AC4" s="426"/>
      <c r="AD4" s="426"/>
      <c r="AE4" s="426"/>
      <c r="AF4" s="937" t="s">
        <v>719</v>
      </c>
      <c r="AG4" s="938"/>
      <c r="AH4" s="939"/>
      <c r="AI4" s="426"/>
      <c r="AJ4" s="940" t="s">
        <v>499</v>
      </c>
      <c r="AK4" s="427"/>
      <c r="AL4" s="941"/>
      <c r="AM4" s="426"/>
      <c r="AN4" s="940" t="s">
        <v>538</v>
      </c>
      <c r="AO4" s="941"/>
      <c r="AP4" s="426"/>
      <c r="AQ4" s="937" t="s">
        <v>641</v>
      </c>
      <c r="AR4" s="938"/>
      <c r="AS4" s="939"/>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row>
    <row r="5" spans="1:76" s="41" customFormat="1" ht="15" customHeight="1" x14ac:dyDescent="0.25">
      <c r="A5" s="417"/>
      <c r="B5" s="417"/>
      <c r="C5" s="942"/>
      <c r="D5" s="942"/>
      <c r="E5" s="398"/>
      <c r="F5" s="549" t="s">
        <v>91</v>
      </c>
      <c r="G5" s="550"/>
      <c r="H5" s="551"/>
      <c r="I5" s="398"/>
      <c r="J5" s="417"/>
      <c r="K5" s="417"/>
      <c r="L5" s="417"/>
      <c r="M5" s="417"/>
      <c r="N5" s="417"/>
      <c r="O5" s="417"/>
      <c r="P5" s="417"/>
      <c r="Q5" s="417"/>
      <c r="R5" s="417"/>
      <c r="S5" s="417"/>
      <c r="T5" s="417"/>
      <c r="U5" s="417"/>
      <c r="V5" s="417"/>
      <c r="W5" s="417"/>
      <c r="X5" s="417"/>
      <c r="Y5" s="417"/>
      <c r="Z5" s="417"/>
      <c r="AA5" s="417"/>
      <c r="AB5" s="417"/>
      <c r="AC5" s="417"/>
      <c r="AD5" s="417"/>
      <c r="AE5" s="417"/>
      <c r="AF5" s="940" t="s">
        <v>459</v>
      </c>
      <c r="AG5" s="427"/>
      <c r="AH5" s="941"/>
      <c r="AI5" s="417"/>
      <c r="AJ5" s="940" t="s">
        <v>73</v>
      </c>
      <c r="AK5" s="427"/>
      <c r="AL5" s="941"/>
      <c r="AM5" s="417"/>
      <c r="AN5" s="940" t="s">
        <v>106</v>
      </c>
      <c r="AO5" s="941"/>
      <c r="AP5" s="417"/>
      <c r="AQ5" s="940" t="s">
        <v>459</v>
      </c>
      <c r="AR5" s="427"/>
      <c r="AS5" s="941"/>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row>
    <row r="6" spans="1:76" s="41" customFormat="1" ht="15" x14ac:dyDescent="0.25">
      <c r="A6" s="417"/>
      <c r="B6" s="418" t="s">
        <v>55</v>
      </c>
      <c r="C6" s="942"/>
      <c r="D6" s="942"/>
      <c r="E6" s="417"/>
      <c r="F6" s="826" t="s">
        <v>88</v>
      </c>
      <c r="G6" s="827"/>
      <c r="H6" s="1298"/>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940" t="s">
        <v>74</v>
      </c>
      <c r="AK6" s="427"/>
      <c r="AL6" s="941"/>
      <c r="AM6" s="417"/>
      <c r="AN6" s="940" t="s">
        <v>131</v>
      </c>
      <c r="AO6" s="941"/>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row>
    <row r="7" spans="1:76" s="41" customFormat="1" ht="15" customHeight="1" x14ac:dyDescent="0.25">
      <c r="A7" s="417"/>
      <c r="B7" s="2067" t="s">
        <v>792</v>
      </c>
      <c r="C7" s="2067"/>
      <c r="D7" s="2067"/>
      <c r="E7" s="417"/>
      <c r="F7" s="826" t="s">
        <v>779</v>
      </c>
      <c r="G7" s="827"/>
      <c r="H7" s="943"/>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row>
    <row r="8" spans="1:76" s="54" customFormat="1" ht="15" x14ac:dyDescent="0.25">
      <c r="A8" s="417"/>
      <c r="B8" s="2067"/>
      <c r="C8" s="2067"/>
      <c r="D8" s="2067"/>
      <c r="E8" s="417"/>
      <c r="F8" s="549" t="s">
        <v>89</v>
      </c>
      <c r="G8" s="829"/>
      <c r="H8" s="430"/>
      <c r="I8" s="417"/>
      <c r="J8" s="417"/>
      <c r="K8" s="402"/>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row>
    <row r="9" spans="1:76" s="153" customFormat="1" ht="15" x14ac:dyDescent="0.25">
      <c r="A9" s="417"/>
      <c r="B9" s="2067"/>
      <c r="C9" s="2067"/>
      <c r="D9" s="2067"/>
      <c r="E9" s="417"/>
      <c r="F9" s="413"/>
      <c r="G9" s="512"/>
      <c r="H9" s="413"/>
      <c r="I9" s="417"/>
      <c r="J9" s="417"/>
      <c r="K9" s="402"/>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row>
    <row r="10" spans="1:76" s="153" customFormat="1" ht="15" x14ac:dyDescent="0.25">
      <c r="A10" s="417"/>
      <c r="B10" s="944" t="s">
        <v>759</v>
      </c>
      <c r="C10" s="1266"/>
      <c r="D10" s="1266"/>
      <c r="E10" s="417"/>
      <c r="F10" s="413"/>
      <c r="G10" s="512"/>
      <c r="H10" s="945"/>
      <c r="I10" s="417"/>
      <c r="J10" s="417"/>
      <c r="K10" s="402"/>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row>
    <row r="11" spans="1:76" s="417" customFormat="1" ht="97.5" customHeight="1" x14ac:dyDescent="0.25">
      <c r="B11" s="1997" t="s">
        <v>923</v>
      </c>
      <c r="C11" s="1997"/>
      <c r="D11" s="1997"/>
      <c r="E11" s="1997"/>
      <c r="F11" s="1997"/>
      <c r="G11" s="1997"/>
      <c r="H11" s="1997"/>
      <c r="I11" s="1997"/>
      <c r="J11" s="1997"/>
      <c r="K11" s="402"/>
    </row>
    <row r="12" spans="1:76" s="153" customFormat="1" ht="15" x14ac:dyDescent="0.25">
      <c r="A12" s="417"/>
      <c r="B12" s="944" t="s">
        <v>756</v>
      </c>
      <c r="C12" s="1270"/>
      <c r="D12" s="1270"/>
      <c r="E12" s="1270"/>
      <c r="F12" s="1270"/>
      <c r="G12" s="1270"/>
      <c r="H12" s="1270"/>
      <c r="I12" s="1270"/>
      <c r="J12" s="1270"/>
      <c r="K12" s="402"/>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row>
    <row r="13" spans="1:76" s="417" customFormat="1" ht="52.5" customHeight="1" x14ac:dyDescent="0.25">
      <c r="B13" s="2097" t="s">
        <v>924</v>
      </c>
      <c r="C13" s="2097"/>
      <c r="D13" s="2097"/>
      <c r="E13" s="2097"/>
      <c r="F13" s="2097"/>
      <c r="G13" s="2097"/>
      <c r="H13" s="2097"/>
      <c r="I13" s="2097"/>
      <c r="J13" s="2097"/>
      <c r="K13" s="402"/>
    </row>
    <row r="14" spans="1:76" s="153" customFormat="1" ht="15" x14ac:dyDescent="0.25">
      <c r="A14" s="417"/>
      <c r="B14" s="944" t="s">
        <v>758</v>
      </c>
      <c r="C14" s="1270"/>
      <c r="D14" s="1270"/>
      <c r="E14" s="1270"/>
      <c r="F14" s="1270"/>
      <c r="G14" s="1270"/>
      <c r="H14" s="1270"/>
      <c r="I14" s="1270"/>
      <c r="J14" s="1270"/>
      <c r="K14" s="402"/>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row>
    <row r="15" spans="1:76" s="417" customFormat="1" ht="79.5" customHeight="1" x14ac:dyDescent="0.25">
      <c r="B15" s="2097" t="s">
        <v>925</v>
      </c>
      <c r="C15" s="2097"/>
      <c r="D15" s="2097"/>
      <c r="E15" s="2097"/>
      <c r="F15" s="2097"/>
      <c r="G15" s="2097"/>
      <c r="H15" s="2097"/>
      <c r="I15" s="2097"/>
      <c r="J15" s="2097"/>
      <c r="K15" s="402"/>
    </row>
    <row r="16" spans="1:76" s="153" customFormat="1" ht="15" x14ac:dyDescent="0.25">
      <c r="A16" s="417"/>
      <c r="B16" s="417"/>
      <c r="C16" s="417"/>
      <c r="D16" s="417"/>
      <c r="E16" s="417"/>
      <c r="F16" s="417"/>
      <c r="G16" s="417"/>
      <c r="H16" s="417"/>
      <c r="I16" s="417"/>
      <c r="J16" s="417"/>
      <c r="K16" s="402"/>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row>
    <row r="17" spans="1:76" s="41" customFormat="1" ht="15" x14ac:dyDescent="0.25">
      <c r="A17" s="417"/>
      <c r="B17" s="397"/>
      <c r="C17" s="402"/>
      <c r="D17" s="402"/>
      <c r="E17" s="402"/>
      <c r="F17" s="402"/>
      <c r="G17" s="402"/>
      <c r="H17" s="402"/>
      <c r="I17" s="402"/>
      <c r="J17" s="398"/>
      <c r="K17" s="398"/>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row>
    <row r="18" spans="1:76" s="1606" customFormat="1" ht="15.75" x14ac:dyDescent="0.25">
      <c r="A18" s="1455"/>
      <c r="B18" s="1602" t="s">
        <v>295</v>
      </c>
      <c r="C18" s="1457"/>
      <c r="D18" s="1458"/>
      <c r="E18" s="1458"/>
      <c r="F18" s="1458"/>
      <c r="G18" s="1458"/>
      <c r="H18" s="1458"/>
      <c r="I18" s="1458"/>
      <c r="J18" s="1458"/>
      <c r="K18" s="1458"/>
      <c r="L18" s="1458"/>
      <c r="M18" s="1458"/>
      <c r="N18" s="1458"/>
      <c r="O18" s="1458"/>
      <c r="P18" s="1455"/>
      <c r="Q18" s="1605"/>
      <c r="R18" s="1455"/>
      <c r="S18" s="1455"/>
      <c r="T18" s="1455"/>
      <c r="U18" s="1455"/>
      <c r="V18" s="1455"/>
      <c r="W18" s="1455"/>
      <c r="X18" s="1455"/>
      <c r="Y18" s="1455"/>
      <c r="Z18" s="1455"/>
      <c r="AA18" s="1455"/>
      <c r="AB18" s="1455"/>
      <c r="AC18" s="1455"/>
      <c r="AD18" s="1455"/>
      <c r="AE18" s="1455"/>
      <c r="AF18" s="1455"/>
      <c r="AG18" s="1455"/>
      <c r="AH18" s="1455"/>
      <c r="AI18" s="1455"/>
      <c r="AJ18" s="1455"/>
      <c r="AK18" s="1455"/>
      <c r="AL18" s="1455"/>
      <c r="AM18" s="1455"/>
      <c r="AN18" s="1455"/>
      <c r="AO18" s="1455"/>
      <c r="AP18" s="1455"/>
      <c r="AQ18" s="1455"/>
      <c r="AR18" s="1455"/>
      <c r="AS18" s="1455"/>
      <c r="AT18" s="1455"/>
      <c r="AU18" s="1455"/>
      <c r="AV18" s="1455"/>
      <c r="AW18" s="1455"/>
      <c r="AX18" s="1455"/>
      <c r="AY18" s="1455"/>
      <c r="AZ18" s="1455"/>
      <c r="BA18" s="1455"/>
      <c r="BB18" s="1455"/>
      <c r="BC18" s="1455"/>
      <c r="BD18" s="1455"/>
      <c r="BE18" s="1455"/>
      <c r="BF18" s="1455"/>
      <c r="BG18" s="1455"/>
      <c r="BH18" s="1455"/>
      <c r="BI18" s="1455"/>
      <c r="BJ18" s="1455"/>
      <c r="BK18" s="1455"/>
      <c r="BL18" s="1455"/>
      <c r="BM18" s="1455"/>
      <c r="BN18" s="1455"/>
      <c r="BO18" s="1455"/>
      <c r="BP18" s="1455"/>
      <c r="BQ18" s="1455"/>
      <c r="BR18" s="1455"/>
      <c r="BS18" s="1455"/>
      <c r="BT18" s="1455"/>
      <c r="BU18" s="1455"/>
      <c r="BV18" s="1455"/>
      <c r="BW18" s="1455"/>
      <c r="BX18" s="1455"/>
    </row>
    <row r="19" spans="1:76" s="67" customFormat="1" ht="15.75" x14ac:dyDescent="0.25">
      <c r="A19" s="715"/>
      <c r="B19" s="830" t="s">
        <v>174</v>
      </c>
      <c r="C19" s="831"/>
      <c r="D19" s="716"/>
      <c r="E19" s="716"/>
      <c r="F19" s="716"/>
      <c r="G19" s="716"/>
      <c r="H19" s="716"/>
      <c r="I19" s="716"/>
      <c r="J19" s="716"/>
      <c r="K19" s="716"/>
      <c r="L19" s="716"/>
      <c r="M19" s="716"/>
      <c r="N19" s="716"/>
      <c r="O19" s="716"/>
      <c r="P19" s="715"/>
      <c r="Q19" s="718"/>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5"/>
      <c r="BA19" s="715"/>
      <c r="BB19" s="715"/>
      <c r="BC19" s="715"/>
      <c r="BD19" s="715"/>
      <c r="BE19" s="715"/>
      <c r="BF19" s="715"/>
      <c r="BG19" s="715"/>
      <c r="BH19" s="715"/>
      <c r="BI19" s="715"/>
      <c r="BJ19" s="715"/>
      <c r="BK19" s="715"/>
      <c r="BL19" s="715"/>
      <c r="BM19" s="715"/>
      <c r="BN19" s="715"/>
      <c r="BO19" s="715"/>
      <c r="BP19" s="715"/>
      <c r="BQ19" s="715"/>
      <c r="BR19" s="715"/>
      <c r="BS19" s="715"/>
      <c r="BT19" s="715"/>
      <c r="BU19" s="715"/>
      <c r="BV19" s="715"/>
      <c r="BW19" s="715"/>
      <c r="BX19" s="715"/>
    </row>
    <row r="20" spans="1:76" s="67" customFormat="1" ht="15.75" x14ac:dyDescent="0.25">
      <c r="A20" s="715"/>
      <c r="B20" s="714" t="s">
        <v>238</v>
      </c>
      <c r="C20" s="831"/>
      <c r="D20" s="716"/>
      <c r="E20" s="716"/>
      <c r="F20" s="716"/>
      <c r="G20" s="716"/>
      <c r="H20" s="716"/>
      <c r="I20" s="716"/>
      <c r="J20" s="716"/>
      <c r="K20" s="716"/>
      <c r="L20" s="716"/>
      <c r="M20" s="716"/>
      <c r="N20" s="716"/>
      <c r="O20" s="716"/>
      <c r="P20" s="715"/>
      <c r="Q20" s="718"/>
      <c r="R20" s="715"/>
      <c r="S20" s="715"/>
      <c r="T20" s="715"/>
      <c r="U20" s="715"/>
      <c r="V20" s="715"/>
      <c r="W20" s="715"/>
      <c r="X20" s="715"/>
      <c r="Y20" s="715"/>
      <c r="Z20" s="715"/>
      <c r="AA20" s="715"/>
      <c r="AB20" s="715"/>
      <c r="AC20" s="715"/>
      <c r="AD20" s="715"/>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5"/>
      <c r="BA20" s="715"/>
      <c r="BB20" s="715"/>
      <c r="BC20" s="715"/>
      <c r="BD20" s="715"/>
      <c r="BE20" s="715"/>
      <c r="BF20" s="715"/>
      <c r="BG20" s="715"/>
      <c r="BH20" s="715"/>
      <c r="BI20" s="715"/>
      <c r="BJ20" s="715"/>
      <c r="BK20" s="715"/>
      <c r="BL20" s="715"/>
      <c r="BM20" s="715"/>
      <c r="BN20" s="715"/>
      <c r="BO20" s="715"/>
      <c r="BP20" s="715"/>
      <c r="BQ20" s="715"/>
      <c r="BR20" s="715"/>
      <c r="BS20" s="715"/>
      <c r="BT20" s="715"/>
      <c r="BU20" s="715"/>
      <c r="BV20" s="715"/>
      <c r="BW20" s="715"/>
      <c r="BX20" s="715"/>
    </row>
    <row r="21" spans="1:76" s="67" customFormat="1" ht="15.75" x14ac:dyDescent="0.25">
      <c r="A21" s="715"/>
      <c r="B21" s="714" t="s">
        <v>757</v>
      </c>
      <c r="C21" s="831"/>
      <c r="D21" s="716"/>
      <c r="E21" s="716"/>
      <c r="F21" s="716"/>
      <c r="G21" s="716"/>
      <c r="H21" s="716"/>
      <c r="I21" s="716"/>
      <c r="J21" s="716"/>
      <c r="K21" s="716"/>
      <c r="L21" s="716"/>
      <c r="M21" s="716"/>
      <c r="N21" s="716"/>
      <c r="O21" s="716"/>
      <c r="P21" s="715"/>
      <c r="Q21" s="718"/>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5"/>
      <c r="AW21" s="715"/>
      <c r="AX21" s="715"/>
      <c r="AY21" s="715"/>
      <c r="AZ21" s="715"/>
      <c r="BA21" s="715"/>
      <c r="BB21" s="715"/>
      <c r="BC21" s="715"/>
      <c r="BD21" s="715"/>
      <c r="BE21" s="715"/>
      <c r="BF21" s="715"/>
      <c r="BG21" s="715"/>
      <c r="BH21" s="715"/>
      <c r="BI21" s="715"/>
      <c r="BJ21" s="715"/>
      <c r="BK21" s="715"/>
      <c r="BL21" s="715"/>
      <c r="BM21" s="715"/>
      <c r="BN21" s="715"/>
      <c r="BO21" s="715"/>
      <c r="BP21" s="715"/>
      <c r="BQ21" s="715"/>
      <c r="BR21" s="715"/>
      <c r="BS21" s="715"/>
      <c r="BT21" s="715"/>
      <c r="BU21" s="715"/>
      <c r="BV21" s="715"/>
      <c r="BW21" s="715"/>
      <c r="BX21" s="715"/>
    </row>
    <row r="22" spans="1:76" s="67" customFormat="1" ht="16.5" thickBot="1" x14ac:dyDescent="0.3">
      <c r="A22" s="715"/>
      <c r="B22" s="773"/>
      <c r="C22" s="831"/>
      <c r="D22" s="716"/>
      <c r="E22" s="716"/>
      <c r="F22" s="716"/>
      <c r="G22" s="716"/>
      <c r="H22" s="716"/>
      <c r="I22" s="716"/>
      <c r="J22" s="716"/>
      <c r="K22" s="716"/>
      <c r="L22" s="716"/>
      <c r="M22" s="716"/>
      <c r="N22" s="716"/>
      <c r="O22" s="716"/>
      <c r="P22" s="715"/>
      <c r="Q22" s="718"/>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15"/>
      <c r="AY22" s="715"/>
      <c r="AZ22" s="715"/>
      <c r="BA22" s="715"/>
      <c r="BB22" s="715"/>
      <c r="BC22" s="715"/>
      <c r="BD22" s="715"/>
      <c r="BE22" s="715"/>
      <c r="BF22" s="715"/>
      <c r="BG22" s="715"/>
      <c r="BH22" s="715"/>
      <c r="BI22" s="715"/>
      <c r="BJ22" s="715"/>
      <c r="BK22" s="715"/>
      <c r="BL22" s="715"/>
      <c r="BM22" s="715"/>
      <c r="BN22" s="715"/>
      <c r="BO22" s="715"/>
      <c r="BP22" s="715"/>
      <c r="BQ22" s="715"/>
      <c r="BR22" s="715"/>
      <c r="BS22" s="715"/>
      <c r="BT22" s="715"/>
      <c r="BU22" s="715"/>
      <c r="BV22" s="715"/>
      <c r="BW22" s="715"/>
      <c r="BX22" s="715"/>
    </row>
    <row r="23" spans="1:76" s="65" customFormat="1" ht="40.5" customHeight="1" thickBot="1" x14ac:dyDescent="0.3">
      <c r="A23" s="417"/>
      <c r="B23" s="397"/>
      <c r="C23" s="1734" t="str">
        <f>'1. Building Information'!$B$55</f>
        <v>SITE 1: Project Name -- Project Address</v>
      </c>
      <c r="D23" s="1735"/>
      <c r="E23" s="1734" t="str">
        <f>'1. Building Information'!$B$107</f>
        <v xml:space="preserve">SITE 2:  -- </v>
      </c>
      <c r="F23" s="1735"/>
      <c r="G23" s="1734" t="str">
        <f>'1. Building Information'!$B$155</f>
        <v xml:space="preserve">SITE 3:  -- </v>
      </c>
      <c r="H23" s="1735"/>
      <c r="I23" s="402"/>
      <c r="J23" s="402"/>
      <c r="K23" s="1736" t="s">
        <v>177</v>
      </c>
      <c r="L23" s="1737"/>
      <c r="M23" s="1737"/>
      <c r="N23" s="1737"/>
      <c r="O23" s="1737"/>
      <c r="P23" s="1737"/>
      <c r="Q23" s="1737"/>
      <c r="R23" s="1737"/>
      <c r="S23" s="1737"/>
      <c r="T23" s="1737"/>
      <c r="U23" s="1737"/>
      <c r="V23" s="1738"/>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BV23" s="417"/>
      <c r="BW23" s="417"/>
      <c r="BX23" s="417"/>
    </row>
    <row r="24" spans="1:76" s="65" customFormat="1" ht="75" x14ac:dyDescent="0.25">
      <c r="A24" s="417"/>
      <c r="B24" s="1739" t="s">
        <v>255</v>
      </c>
      <c r="C24" s="1740" t="s">
        <v>233</v>
      </c>
      <c r="D24" s="1741" t="s">
        <v>478</v>
      </c>
      <c r="E24" s="1742" t="s">
        <v>497</v>
      </c>
      <c r="F24" s="1741" t="s">
        <v>478</v>
      </c>
      <c r="G24" s="1742" t="s">
        <v>497</v>
      </c>
      <c r="H24" s="1743" t="s">
        <v>478</v>
      </c>
      <c r="I24" s="1744" t="s">
        <v>234</v>
      </c>
      <c r="J24" s="1678" t="s">
        <v>235</v>
      </c>
      <c r="K24" s="1745" t="s">
        <v>28</v>
      </c>
      <c r="L24" s="1746" t="s">
        <v>29</v>
      </c>
      <c r="M24" s="1746" t="s">
        <v>30</v>
      </c>
      <c r="N24" s="1746" t="s">
        <v>31</v>
      </c>
      <c r="O24" s="1746" t="s">
        <v>32</v>
      </c>
      <c r="P24" s="1746" t="s">
        <v>33</v>
      </c>
      <c r="Q24" s="1746" t="s">
        <v>8</v>
      </c>
      <c r="R24" s="1746" t="s">
        <v>9</v>
      </c>
      <c r="S24" s="1746" t="s">
        <v>0</v>
      </c>
      <c r="T24" s="1746" t="s">
        <v>2</v>
      </c>
      <c r="U24" s="1746" t="s">
        <v>3</v>
      </c>
      <c r="V24" s="1747" t="s">
        <v>4</v>
      </c>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row>
    <row r="25" spans="1:76" s="65" customFormat="1" ht="15" x14ac:dyDescent="0.25">
      <c r="A25" s="417"/>
      <c r="B25" s="1748" t="s">
        <v>733</v>
      </c>
      <c r="C25" s="1749"/>
      <c r="D25" s="1749"/>
      <c r="E25" s="1749"/>
      <c r="F25" s="1749"/>
      <c r="G25" s="1749"/>
      <c r="H25" s="1749"/>
      <c r="I25" s="1749"/>
      <c r="J25" s="1750"/>
      <c r="K25" s="1749"/>
      <c r="L25" s="1749"/>
      <c r="M25" s="1749"/>
      <c r="N25" s="1749"/>
      <c r="O25" s="1749"/>
      <c r="P25" s="1749"/>
      <c r="Q25" s="1749"/>
      <c r="R25" s="1749"/>
      <c r="S25" s="1749"/>
      <c r="T25" s="1749"/>
      <c r="U25" s="1749"/>
      <c r="V25" s="1751"/>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row>
    <row r="26" spans="1:76" s="65" customFormat="1" ht="15" x14ac:dyDescent="0.25">
      <c r="A26" s="417"/>
      <c r="B26" s="949" t="s">
        <v>152</v>
      </c>
      <c r="C26" s="1064" t="s">
        <v>73</v>
      </c>
      <c r="D26" s="950">
        <f>IF(C28="Manual Entry",0,IF(C26="Yes",'6. Building Potential Summary'!F18,0))</f>
        <v>0</v>
      </c>
      <c r="E26" s="1064" t="s">
        <v>73</v>
      </c>
      <c r="F26" s="950">
        <f>IF(E28="Manual Entry",0,IF(E26="Yes",'6. Building Potential Summary'!H18,0))</f>
        <v>0</v>
      </c>
      <c r="G26" s="1064" t="s">
        <v>73</v>
      </c>
      <c r="H26" s="950">
        <f>IF(G28="Manual Entry",0,IF(G26="Yes",'6. Building Potential Summary'!J18,0))</f>
        <v>0</v>
      </c>
      <c r="I26" s="951">
        <f>J26/365</f>
        <v>0</v>
      </c>
      <c r="J26" s="950">
        <f>SUM(D26,F26,H26)</f>
        <v>0</v>
      </c>
      <c r="K26" s="952">
        <f>$J26/12</f>
        <v>0</v>
      </c>
      <c r="L26" s="953">
        <f t="shared" ref="L26:V27" si="0">$J26/12</f>
        <v>0</v>
      </c>
      <c r="M26" s="953">
        <f t="shared" si="0"/>
        <v>0</v>
      </c>
      <c r="N26" s="953">
        <f t="shared" si="0"/>
        <v>0</v>
      </c>
      <c r="O26" s="953">
        <f t="shared" si="0"/>
        <v>0</v>
      </c>
      <c r="P26" s="953">
        <f t="shared" si="0"/>
        <v>0</v>
      </c>
      <c r="Q26" s="953">
        <f t="shared" si="0"/>
        <v>0</v>
      </c>
      <c r="R26" s="953">
        <f t="shared" si="0"/>
        <v>0</v>
      </c>
      <c r="S26" s="953">
        <f t="shared" si="0"/>
        <v>0</v>
      </c>
      <c r="T26" s="953">
        <f t="shared" si="0"/>
        <v>0</v>
      </c>
      <c r="U26" s="953">
        <f t="shared" si="0"/>
        <v>0</v>
      </c>
      <c r="V26" s="950">
        <f t="shared" si="0"/>
        <v>0</v>
      </c>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row>
    <row r="27" spans="1:76" s="65" customFormat="1" ht="15" x14ac:dyDescent="0.25">
      <c r="A27" s="417"/>
      <c r="B27" s="954" t="s">
        <v>79</v>
      </c>
      <c r="C27" s="382" t="s">
        <v>73</v>
      </c>
      <c r="D27" s="820">
        <f>IF(C28="Manual Entry",0,IF(C27="Yes",'6. Building Potential Summary'!F19,0))</f>
        <v>0</v>
      </c>
      <c r="E27" s="382" t="s">
        <v>73</v>
      </c>
      <c r="F27" s="820">
        <f>IF(E28="Manual Entry",0,IF(E27="Yes",'6. Building Potential Summary'!H19,0))</f>
        <v>0</v>
      </c>
      <c r="G27" s="382" t="s">
        <v>73</v>
      </c>
      <c r="H27" s="820">
        <f>IF(G28="Manual Entry",0,IF(G27="Yes",'6. Building Potential Summary'!J19,0))</f>
        <v>0</v>
      </c>
      <c r="I27" s="955">
        <f>J27/365</f>
        <v>0</v>
      </c>
      <c r="J27" s="820">
        <f>SUM(D27,F27,H27)</f>
        <v>0</v>
      </c>
      <c r="K27" s="956">
        <f>$J27/12</f>
        <v>0</v>
      </c>
      <c r="L27" s="819">
        <f t="shared" si="0"/>
        <v>0</v>
      </c>
      <c r="M27" s="819">
        <f t="shared" si="0"/>
        <v>0</v>
      </c>
      <c r="N27" s="819">
        <f t="shared" si="0"/>
        <v>0</v>
      </c>
      <c r="O27" s="819">
        <f t="shared" si="0"/>
        <v>0</v>
      </c>
      <c r="P27" s="819">
        <f t="shared" si="0"/>
        <v>0</v>
      </c>
      <c r="Q27" s="819">
        <f t="shared" si="0"/>
        <v>0</v>
      </c>
      <c r="R27" s="819">
        <f t="shared" si="0"/>
        <v>0</v>
      </c>
      <c r="S27" s="819">
        <f t="shared" si="0"/>
        <v>0</v>
      </c>
      <c r="T27" s="819">
        <f t="shared" si="0"/>
        <v>0</v>
      </c>
      <c r="U27" s="819">
        <f t="shared" si="0"/>
        <v>0</v>
      </c>
      <c r="V27" s="820">
        <f t="shared" si="0"/>
        <v>0</v>
      </c>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row>
    <row r="28" spans="1:76" s="153" customFormat="1" ht="45.75" thickBot="1" x14ac:dyDescent="0.3">
      <c r="A28" s="417"/>
      <c r="B28" s="957" t="s">
        <v>755</v>
      </c>
      <c r="C28" s="1065" t="s">
        <v>719</v>
      </c>
      <c r="D28" s="1301">
        <f>'2. Indoor Water Demand'!L27</f>
        <v>0</v>
      </c>
      <c r="E28" s="1065" t="s">
        <v>719</v>
      </c>
      <c r="F28" s="1301">
        <f>'2. Indoor Water Demand'!Q27</f>
        <v>0</v>
      </c>
      <c r="G28" s="1065" t="s">
        <v>719</v>
      </c>
      <c r="H28" s="1302">
        <f>'2. Indoor Water Demand'!V27</f>
        <v>0</v>
      </c>
      <c r="I28" s="958">
        <f>J28/365</f>
        <v>0</v>
      </c>
      <c r="J28" s="959">
        <f>IF(C28="Manual Entry",D28,0)+IF(E28="Manual Entry",F28,0)+IF(G28="Manual Entry",H28,0)</f>
        <v>0</v>
      </c>
      <c r="K28" s="960">
        <f>$J$28/12</f>
        <v>0</v>
      </c>
      <c r="L28" s="961">
        <f t="shared" ref="L28:V28" si="1">$J$28/12</f>
        <v>0</v>
      </c>
      <c r="M28" s="961">
        <f t="shared" si="1"/>
        <v>0</v>
      </c>
      <c r="N28" s="961">
        <f t="shared" si="1"/>
        <v>0</v>
      </c>
      <c r="O28" s="961">
        <f t="shared" si="1"/>
        <v>0</v>
      </c>
      <c r="P28" s="961">
        <f t="shared" si="1"/>
        <v>0</v>
      </c>
      <c r="Q28" s="961">
        <f t="shared" si="1"/>
        <v>0</v>
      </c>
      <c r="R28" s="961">
        <f t="shared" si="1"/>
        <v>0</v>
      </c>
      <c r="S28" s="961">
        <f t="shared" si="1"/>
        <v>0</v>
      </c>
      <c r="T28" s="961">
        <f t="shared" si="1"/>
        <v>0</v>
      </c>
      <c r="U28" s="961">
        <f t="shared" si="1"/>
        <v>0</v>
      </c>
      <c r="V28" s="959">
        <f t="shared" si="1"/>
        <v>0</v>
      </c>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row>
    <row r="29" spans="1:76" s="153" customFormat="1" ht="16.5" thickTop="1" thickBot="1" x14ac:dyDescent="0.3">
      <c r="A29" s="417"/>
      <c r="B29" s="1752" t="s">
        <v>642</v>
      </c>
      <c r="C29" s="1753"/>
      <c r="D29" s="1754">
        <f>IF(C28="Manual Entry",D28,D26+D27)</f>
        <v>0</v>
      </c>
      <c r="E29" s="1753"/>
      <c r="F29" s="1754">
        <f>IF(E28="Manual Entry",F28,F26+F27)</f>
        <v>0</v>
      </c>
      <c r="G29" s="1753"/>
      <c r="H29" s="1754">
        <f>IF(G28="Manual Entry",H28,H26+H27)</f>
        <v>0</v>
      </c>
      <c r="I29" s="1755">
        <f>J29/365</f>
        <v>0</v>
      </c>
      <c r="J29" s="1754">
        <f>SUM(D29,F29,H29)</f>
        <v>0</v>
      </c>
      <c r="K29" s="1756">
        <f>$J$29/12</f>
        <v>0</v>
      </c>
      <c r="L29" s="1756">
        <f t="shared" ref="L29:V29" si="2">$J$29/12</f>
        <v>0</v>
      </c>
      <c r="M29" s="1756">
        <f t="shared" si="2"/>
        <v>0</v>
      </c>
      <c r="N29" s="1756">
        <f t="shared" si="2"/>
        <v>0</v>
      </c>
      <c r="O29" s="1756">
        <f t="shared" si="2"/>
        <v>0</v>
      </c>
      <c r="P29" s="1756">
        <f t="shared" si="2"/>
        <v>0</v>
      </c>
      <c r="Q29" s="1756">
        <f t="shared" si="2"/>
        <v>0</v>
      </c>
      <c r="R29" s="1756">
        <f t="shared" si="2"/>
        <v>0</v>
      </c>
      <c r="S29" s="1756">
        <f t="shared" si="2"/>
        <v>0</v>
      </c>
      <c r="T29" s="1756">
        <f t="shared" si="2"/>
        <v>0</v>
      </c>
      <c r="U29" s="1756">
        <f t="shared" si="2"/>
        <v>0</v>
      </c>
      <c r="V29" s="1757">
        <f t="shared" si="2"/>
        <v>0</v>
      </c>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row>
    <row r="30" spans="1:76" s="153" customFormat="1" ht="15" x14ac:dyDescent="0.25">
      <c r="A30" s="417"/>
      <c r="B30" s="1748" t="s">
        <v>734</v>
      </c>
      <c r="C30" s="1749"/>
      <c r="D30" s="1749"/>
      <c r="E30" s="1758"/>
      <c r="F30" s="1749"/>
      <c r="G30" s="1749"/>
      <c r="H30" s="1749"/>
      <c r="I30" s="1749"/>
      <c r="J30" s="1750"/>
      <c r="K30" s="1749"/>
      <c r="L30" s="1749"/>
      <c r="M30" s="1749"/>
      <c r="N30" s="1749"/>
      <c r="O30" s="1749"/>
      <c r="P30" s="1749"/>
      <c r="Q30" s="1749"/>
      <c r="R30" s="1749"/>
      <c r="S30" s="1749"/>
      <c r="T30" s="1749"/>
      <c r="U30" s="1749"/>
      <c r="V30" s="1751"/>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row>
    <row r="31" spans="1:76" s="65" customFormat="1" ht="15" x14ac:dyDescent="0.25">
      <c r="A31" s="417"/>
      <c r="B31" s="962" t="s">
        <v>79</v>
      </c>
      <c r="C31" s="1064" t="s">
        <v>73</v>
      </c>
      <c r="D31" s="820">
        <f>IF(C32="Manual Entry",0,IF(C31="Yes",'6. Building Potential Summary'!F28,0))</f>
        <v>0</v>
      </c>
      <c r="E31" s="1064" t="s">
        <v>73</v>
      </c>
      <c r="F31" s="820">
        <f>IF(E32="Manual Entry",0,IF(E31="Yes",'6. Building Potential Summary'!H28,0))</f>
        <v>0</v>
      </c>
      <c r="G31" s="1064" t="s">
        <v>73</v>
      </c>
      <c r="H31" s="820">
        <f>IF(G32="Manual Entry",0,IF(G31="Yes",'6. Building Potential Summary'!J28,0))</f>
        <v>0</v>
      </c>
      <c r="I31" s="951">
        <f>J31/365</f>
        <v>0</v>
      </c>
      <c r="J31" s="950">
        <f>SUM(D31,F31,H31)</f>
        <v>0</v>
      </c>
      <c r="K31" s="952">
        <f>$J31/12</f>
        <v>0</v>
      </c>
      <c r="L31" s="953">
        <f t="shared" ref="L31:V31" si="3">$J31/12</f>
        <v>0</v>
      </c>
      <c r="M31" s="953">
        <f t="shared" si="3"/>
        <v>0</v>
      </c>
      <c r="N31" s="953">
        <f t="shared" si="3"/>
        <v>0</v>
      </c>
      <c r="O31" s="953">
        <f t="shared" si="3"/>
        <v>0</v>
      </c>
      <c r="P31" s="953">
        <f t="shared" si="3"/>
        <v>0</v>
      </c>
      <c r="Q31" s="953">
        <f t="shared" si="3"/>
        <v>0</v>
      </c>
      <c r="R31" s="953">
        <f t="shared" si="3"/>
        <v>0</v>
      </c>
      <c r="S31" s="953">
        <f t="shared" si="3"/>
        <v>0</v>
      </c>
      <c r="T31" s="953">
        <f t="shared" si="3"/>
        <v>0</v>
      </c>
      <c r="U31" s="953">
        <f t="shared" si="3"/>
        <v>0</v>
      </c>
      <c r="V31" s="950">
        <f t="shared" si="3"/>
        <v>0</v>
      </c>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row>
    <row r="32" spans="1:76" s="153" customFormat="1" ht="30.75" thickBot="1" x14ac:dyDescent="0.3">
      <c r="A32" s="417"/>
      <c r="B32" s="957" t="s">
        <v>754</v>
      </c>
      <c r="C32" s="1065" t="s">
        <v>719</v>
      </c>
      <c r="D32" s="1301">
        <f>'2. Indoor Water Demand'!F50</f>
        <v>0</v>
      </c>
      <c r="E32" s="1065" t="s">
        <v>719</v>
      </c>
      <c r="F32" s="1301">
        <f>'2. Indoor Water Demand'!J50</f>
        <v>0</v>
      </c>
      <c r="G32" s="1065" t="s">
        <v>719</v>
      </c>
      <c r="H32" s="1302">
        <f>'2. Indoor Water Demand'!N50</f>
        <v>0</v>
      </c>
      <c r="I32" s="958">
        <f>J32/365</f>
        <v>0</v>
      </c>
      <c r="J32" s="959">
        <f>IF(C32="Manual Entry",D32,0)+IF(E32="Manual Entry",F32,0)+IF(G32="Manual Entry",H32,0)</f>
        <v>0</v>
      </c>
      <c r="K32" s="960">
        <f>$J$32/12</f>
        <v>0</v>
      </c>
      <c r="L32" s="960">
        <f t="shared" ref="L32:V32" si="4">$J$32/12</f>
        <v>0</v>
      </c>
      <c r="M32" s="960">
        <f t="shared" si="4"/>
        <v>0</v>
      </c>
      <c r="N32" s="960">
        <f t="shared" si="4"/>
        <v>0</v>
      </c>
      <c r="O32" s="960">
        <f t="shared" si="4"/>
        <v>0</v>
      </c>
      <c r="P32" s="960">
        <f t="shared" si="4"/>
        <v>0</v>
      </c>
      <c r="Q32" s="960">
        <f t="shared" si="4"/>
        <v>0</v>
      </c>
      <c r="R32" s="960">
        <f t="shared" si="4"/>
        <v>0</v>
      </c>
      <c r="S32" s="960">
        <f t="shared" si="4"/>
        <v>0</v>
      </c>
      <c r="T32" s="960">
        <f t="shared" si="4"/>
        <v>0</v>
      </c>
      <c r="U32" s="960">
        <f t="shared" si="4"/>
        <v>0</v>
      </c>
      <c r="V32" s="963">
        <f t="shared" si="4"/>
        <v>0</v>
      </c>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row>
    <row r="33" spans="1:76" s="153" customFormat="1" ht="31.5" thickTop="1" thickBot="1" x14ac:dyDescent="0.3">
      <c r="A33" s="417"/>
      <c r="B33" s="1759" t="s">
        <v>643</v>
      </c>
      <c r="C33" s="1753"/>
      <c r="D33" s="1754">
        <f>IF(C32="Manual Entry",D32,D31)</f>
        <v>0</v>
      </c>
      <c r="E33" s="1753"/>
      <c r="F33" s="1754">
        <f>IF(E32="Manual Entry",F32,F31)</f>
        <v>0</v>
      </c>
      <c r="G33" s="1753"/>
      <c r="H33" s="1754">
        <f>IF(G32="Manual Entry",H32,H31)</f>
        <v>0</v>
      </c>
      <c r="I33" s="1755">
        <f>J33/365</f>
        <v>0</v>
      </c>
      <c r="J33" s="1754">
        <f>SUM(D33,F33,H33)</f>
        <v>0</v>
      </c>
      <c r="K33" s="1756">
        <f>$J$33/12</f>
        <v>0</v>
      </c>
      <c r="L33" s="1756">
        <f t="shared" ref="L33:V33" si="5">$J$33/12</f>
        <v>0</v>
      </c>
      <c r="M33" s="1756">
        <f t="shared" si="5"/>
        <v>0</v>
      </c>
      <c r="N33" s="1756">
        <f t="shared" si="5"/>
        <v>0</v>
      </c>
      <c r="O33" s="1756">
        <f t="shared" si="5"/>
        <v>0</v>
      </c>
      <c r="P33" s="1756">
        <f t="shared" si="5"/>
        <v>0</v>
      </c>
      <c r="Q33" s="1756">
        <f t="shared" si="5"/>
        <v>0</v>
      </c>
      <c r="R33" s="1756">
        <f t="shared" si="5"/>
        <v>0</v>
      </c>
      <c r="S33" s="1756">
        <f t="shared" si="5"/>
        <v>0</v>
      </c>
      <c r="T33" s="1756">
        <f t="shared" si="5"/>
        <v>0</v>
      </c>
      <c r="U33" s="1756">
        <f t="shared" si="5"/>
        <v>0</v>
      </c>
      <c r="V33" s="1757">
        <f t="shared" si="5"/>
        <v>0</v>
      </c>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row>
    <row r="34" spans="1:76" s="153" customFormat="1" ht="15" x14ac:dyDescent="0.25">
      <c r="A34" s="417"/>
      <c r="B34" s="1748" t="s">
        <v>735</v>
      </c>
      <c r="C34" s="1749"/>
      <c r="D34" s="1749"/>
      <c r="E34" s="1749"/>
      <c r="F34" s="1749"/>
      <c r="G34" s="1749"/>
      <c r="H34" s="1749"/>
      <c r="I34" s="1749"/>
      <c r="J34" s="1750"/>
      <c r="K34" s="1749"/>
      <c r="L34" s="1749"/>
      <c r="M34" s="1749"/>
      <c r="N34" s="1749"/>
      <c r="O34" s="1749"/>
      <c r="P34" s="1749"/>
      <c r="Q34" s="1749"/>
      <c r="R34" s="1749"/>
      <c r="S34" s="1749"/>
      <c r="T34" s="1749"/>
      <c r="U34" s="1749"/>
      <c r="V34" s="1751"/>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row>
    <row r="35" spans="1:76" s="65" customFormat="1" ht="15.75" thickBot="1" x14ac:dyDescent="0.3">
      <c r="A35" s="417"/>
      <c r="B35" s="949" t="s">
        <v>225</v>
      </c>
      <c r="C35" s="1064" t="s">
        <v>73</v>
      </c>
      <c r="D35" s="950">
        <f>IF(C35="Yes",'2. Indoor Water Demand'!E143,0)</f>
        <v>0</v>
      </c>
      <c r="E35" s="1064" t="s">
        <v>73</v>
      </c>
      <c r="F35" s="950">
        <f>IF(E35="Yes",'2. Indoor Water Demand'!E144,0)</f>
        <v>0</v>
      </c>
      <c r="G35" s="1064" t="s">
        <v>73</v>
      </c>
      <c r="H35" s="950">
        <f>IF(G35="Yes",'2. Indoor Water Demand'!E145,0)</f>
        <v>0</v>
      </c>
      <c r="I35" s="951">
        <f>J35/365</f>
        <v>0</v>
      </c>
      <c r="J35" s="950">
        <f>SUM(D35,F35,H35)</f>
        <v>0</v>
      </c>
      <c r="K35" s="952">
        <f>IF($C$35="Yes",'2. Indoor Water Demand'!F143,0)+IF('7. Project Definition'!$E$35="Yes",'2. Indoor Water Demand'!F144,0)+IF('7. Project Definition'!$G$35="Yes",'2. Indoor Water Demand'!F145,0)</f>
        <v>0</v>
      </c>
      <c r="L35" s="952">
        <f>IF($C$35="Yes",'2. Indoor Water Demand'!G143,0)+IF('7. Project Definition'!$E$35="Yes",'2. Indoor Water Demand'!G144,0)+IF('7. Project Definition'!$G$35="Yes",'2. Indoor Water Demand'!G145,0)</f>
        <v>0</v>
      </c>
      <c r="M35" s="952">
        <f>IF($C$35="Yes",'2. Indoor Water Demand'!H143,0)+IF('7. Project Definition'!$E$35="Yes",'2. Indoor Water Demand'!H144,0)+IF('7. Project Definition'!$G$35="Yes",'2. Indoor Water Demand'!H145,0)</f>
        <v>0</v>
      </c>
      <c r="N35" s="952">
        <f>IF($C$35="Yes",'2. Indoor Water Demand'!I143,0)+IF('7. Project Definition'!$E$35="Yes",'2. Indoor Water Demand'!I144,0)+IF('7. Project Definition'!$G$35="Yes",'2. Indoor Water Demand'!I145,0)</f>
        <v>0</v>
      </c>
      <c r="O35" s="952">
        <f>IF($C$35="Yes",'2. Indoor Water Demand'!J143,0)+IF('7. Project Definition'!$E$35="Yes",'2. Indoor Water Demand'!J144,0)+IF('7. Project Definition'!$G$35="Yes",'2. Indoor Water Demand'!J145,0)</f>
        <v>0</v>
      </c>
      <c r="P35" s="952">
        <f>IF($C$35="Yes",'2. Indoor Water Demand'!K143,0)+IF('7. Project Definition'!$E$35="Yes",'2. Indoor Water Demand'!K144,0)+IF('7. Project Definition'!$G$35="Yes",'2. Indoor Water Demand'!K145,0)</f>
        <v>0</v>
      </c>
      <c r="Q35" s="952">
        <f>IF($C$35="Yes",'2. Indoor Water Demand'!L143,0)+IF('7. Project Definition'!$E$35="Yes",'2. Indoor Water Demand'!L144,0)+IF('7. Project Definition'!$G$35="Yes",'2. Indoor Water Demand'!L145,0)</f>
        <v>0</v>
      </c>
      <c r="R35" s="952">
        <f>IF($C$35="Yes",'2. Indoor Water Demand'!M143,0)+IF('7. Project Definition'!$E$35="Yes",'2. Indoor Water Demand'!M144,0)+IF('7. Project Definition'!$G$35="Yes",'2. Indoor Water Demand'!M145,0)</f>
        <v>0</v>
      </c>
      <c r="S35" s="952">
        <f>IF($C$35="Yes",'2. Indoor Water Demand'!N143,0)+IF('7. Project Definition'!$E$35="Yes",'2. Indoor Water Demand'!N144,0)+IF('7. Project Definition'!$G$35="Yes",'2. Indoor Water Demand'!N145,0)</f>
        <v>0</v>
      </c>
      <c r="T35" s="952">
        <f>IF($C$35="Yes",'2. Indoor Water Demand'!O143,0)+IF('7. Project Definition'!$E$35="Yes",'2. Indoor Water Demand'!O144,0)+IF('7. Project Definition'!$G$35="Yes",'2. Indoor Water Demand'!O145,0)</f>
        <v>0</v>
      </c>
      <c r="U35" s="952">
        <f>IF($C$35="Yes",'2. Indoor Water Demand'!P143,0)+IF('7. Project Definition'!$E$35="Yes",'2. Indoor Water Demand'!P144,0)+IF('7. Project Definition'!$G$35="Yes",'2. Indoor Water Demand'!P145,0)</f>
        <v>0</v>
      </c>
      <c r="V35" s="964">
        <f>IF($C$35="Yes",'2. Indoor Water Demand'!Q143,0)+IF('7. Project Definition'!$E$35="Yes",'2. Indoor Water Demand'!Q144,0)+IF('7. Project Definition'!$G$35="Yes",'2. Indoor Water Demand'!Q145,0)</f>
        <v>0</v>
      </c>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row>
    <row r="36" spans="1:76" s="153" customFormat="1" ht="16.5" thickTop="1" thickBot="1" x14ac:dyDescent="0.3">
      <c r="A36" s="417"/>
      <c r="B36" s="1752" t="s">
        <v>644</v>
      </c>
      <c r="C36" s="1753"/>
      <c r="D36" s="1754">
        <f>D35</f>
        <v>0</v>
      </c>
      <c r="E36" s="1753"/>
      <c r="F36" s="1754">
        <f>F35</f>
        <v>0</v>
      </c>
      <c r="G36" s="1753"/>
      <c r="H36" s="1754">
        <f>H35</f>
        <v>0</v>
      </c>
      <c r="I36" s="1755">
        <f>J36/365</f>
        <v>0</v>
      </c>
      <c r="J36" s="1754">
        <f>J35</f>
        <v>0</v>
      </c>
      <c r="K36" s="1756">
        <f>K35</f>
        <v>0</v>
      </c>
      <c r="L36" s="1756">
        <f t="shared" ref="L36:V36" si="6">L35</f>
        <v>0</v>
      </c>
      <c r="M36" s="1756">
        <f t="shared" si="6"/>
        <v>0</v>
      </c>
      <c r="N36" s="1756">
        <f t="shared" si="6"/>
        <v>0</v>
      </c>
      <c r="O36" s="1756">
        <f t="shared" si="6"/>
        <v>0</v>
      </c>
      <c r="P36" s="1756">
        <f t="shared" si="6"/>
        <v>0</v>
      </c>
      <c r="Q36" s="1756">
        <f t="shared" si="6"/>
        <v>0</v>
      </c>
      <c r="R36" s="1756">
        <f t="shared" si="6"/>
        <v>0</v>
      </c>
      <c r="S36" s="1756">
        <f t="shared" si="6"/>
        <v>0</v>
      </c>
      <c r="T36" s="1756">
        <f t="shared" si="6"/>
        <v>0</v>
      </c>
      <c r="U36" s="1756">
        <f t="shared" si="6"/>
        <v>0</v>
      </c>
      <c r="V36" s="1757">
        <f t="shared" si="6"/>
        <v>0</v>
      </c>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row>
    <row r="37" spans="1:76" s="153" customFormat="1" ht="15" x14ac:dyDescent="0.25">
      <c r="A37" s="417"/>
      <c r="B37" s="1748" t="s">
        <v>736</v>
      </c>
      <c r="C37" s="1749"/>
      <c r="D37" s="1749"/>
      <c r="E37" s="1749"/>
      <c r="F37" s="1749"/>
      <c r="G37" s="1749"/>
      <c r="H37" s="1749"/>
      <c r="I37" s="1749"/>
      <c r="J37" s="1750"/>
      <c r="K37" s="1749"/>
      <c r="L37" s="1749"/>
      <c r="M37" s="1749"/>
      <c r="N37" s="1749"/>
      <c r="O37" s="1749"/>
      <c r="P37" s="1749"/>
      <c r="Q37" s="1749"/>
      <c r="R37" s="1749"/>
      <c r="S37" s="1749"/>
      <c r="T37" s="1749"/>
      <c r="U37" s="1749"/>
      <c r="V37" s="1751"/>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7"/>
    </row>
    <row r="38" spans="1:76" s="65" customFormat="1" ht="15" x14ac:dyDescent="0.25">
      <c r="A38" s="417"/>
      <c r="B38" s="954" t="s">
        <v>138</v>
      </c>
      <c r="C38" s="382" t="s">
        <v>73</v>
      </c>
      <c r="D38" s="820">
        <f>IF(C41="Manual Entry",0,IF(C38="Yes",'6. Building Potential Summary'!F36,0))</f>
        <v>0</v>
      </c>
      <c r="E38" s="382" t="s">
        <v>73</v>
      </c>
      <c r="F38" s="820">
        <f>IF(E41="Manual Entry",0,IF(E38="Yes",'6. Building Potential Summary'!H36,0))</f>
        <v>0</v>
      </c>
      <c r="G38" s="382" t="s">
        <v>73</v>
      </c>
      <c r="H38" s="820">
        <f>IF(G41="Manual Entry",0,IF(G38="Yes",'6. Building Potential Summary'!J36,0))</f>
        <v>0</v>
      </c>
      <c r="I38" s="955">
        <f t="shared" ref="I38:I40" si="7">J38/365</f>
        <v>0</v>
      </c>
      <c r="J38" s="820">
        <f t="shared" ref="J38:J40" si="8">SUM(D38,F38,H38)</f>
        <v>0</v>
      </c>
      <c r="K38" s="956">
        <f>$J38/12</f>
        <v>0</v>
      </c>
      <c r="L38" s="819">
        <f t="shared" ref="L38:V40" si="9">$J38/12</f>
        <v>0</v>
      </c>
      <c r="M38" s="819">
        <f t="shared" si="9"/>
        <v>0</v>
      </c>
      <c r="N38" s="819">
        <f t="shared" si="9"/>
        <v>0</v>
      </c>
      <c r="O38" s="819">
        <f t="shared" si="9"/>
        <v>0</v>
      </c>
      <c r="P38" s="819">
        <f t="shared" si="9"/>
        <v>0</v>
      </c>
      <c r="Q38" s="819">
        <f t="shared" si="9"/>
        <v>0</v>
      </c>
      <c r="R38" s="819">
        <f t="shared" si="9"/>
        <v>0</v>
      </c>
      <c r="S38" s="819">
        <f t="shared" si="9"/>
        <v>0</v>
      </c>
      <c r="T38" s="819">
        <f t="shared" si="9"/>
        <v>0</v>
      </c>
      <c r="U38" s="819">
        <f t="shared" si="9"/>
        <v>0</v>
      </c>
      <c r="V38" s="820">
        <f t="shared" si="9"/>
        <v>0</v>
      </c>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17"/>
    </row>
    <row r="39" spans="1:76" s="65" customFormat="1" ht="15" x14ac:dyDescent="0.25">
      <c r="A39" s="417"/>
      <c r="B39" s="954" t="s">
        <v>124</v>
      </c>
      <c r="C39" s="382" t="s">
        <v>73</v>
      </c>
      <c r="D39" s="820">
        <f>IF(C41="Manual Entry",0,IF(C39="Yes",'6. Building Potential Summary'!F37,0))</f>
        <v>0</v>
      </c>
      <c r="E39" s="382" t="s">
        <v>73</v>
      </c>
      <c r="F39" s="820">
        <f>IF(E41="Manual Entry",0,IF(E39="Yes",'6. Building Potential Summary'!H37,0))</f>
        <v>0</v>
      </c>
      <c r="G39" s="382" t="s">
        <v>73</v>
      </c>
      <c r="H39" s="820">
        <f>IF(G41="Manual Entry",0,IF(G39="Yes",'6. Building Potential Summary'!J37,0))</f>
        <v>0</v>
      </c>
      <c r="I39" s="955">
        <f t="shared" si="7"/>
        <v>0</v>
      </c>
      <c r="J39" s="820">
        <f t="shared" si="8"/>
        <v>0</v>
      </c>
      <c r="K39" s="956">
        <f t="shared" ref="K39:K40" si="10">$J39/12</f>
        <v>0</v>
      </c>
      <c r="L39" s="819">
        <f t="shared" si="9"/>
        <v>0</v>
      </c>
      <c r="M39" s="819">
        <f t="shared" si="9"/>
        <v>0</v>
      </c>
      <c r="N39" s="819">
        <f t="shared" si="9"/>
        <v>0</v>
      </c>
      <c r="O39" s="819">
        <f t="shared" si="9"/>
        <v>0</v>
      </c>
      <c r="P39" s="819">
        <f t="shared" si="9"/>
        <v>0</v>
      </c>
      <c r="Q39" s="819">
        <f t="shared" si="9"/>
        <v>0</v>
      </c>
      <c r="R39" s="819">
        <f t="shared" si="9"/>
        <v>0</v>
      </c>
      <c r="S39" s="819">
        <f t="shared" si="9"/>
        <v>0</v>
      </c>
      <c r="T39" s="819">
        <f t="shared" si="9"/>
        <v>0</v>
      </c>
      <c r="U39" s="819">
        <f t="shared" si="9"/>
        <v>0</v>
      </c>
      <c r="V39" s="820">
        <f t="shared" si="9"/>
        <v>0</v>
      </c>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row>
    <row r="40" spans="1:76" s="65" customFormat="1" ht="15.75" customHeight="1" x14ac:dyDescent="0.25">
      <c r="A40" s="417"/>
      <c r="B40" s="1299" t="str">
        <f>'2. Indoor Water Demand'!B176</f>
        <v>&lt;Please specify here&gt;</v>
      </c>
      <c r="C40" s="382" t="s">
        <v>73</v>
      </c>
      <c r="D40" s="820">
        <f>IF(C41="Manual Entry",0,IF(C40="Yes",'6. Building Potential Summary'!F38,0))</f>
        <v>0</v>
      </c>
      <c r="E40" s="382" t="s">
        <v>73</v>
      </c>
      <c r="F40" s="820">
        <f>IF(E41="Manual Entry",0,IF(E40="Yes",'6. Building Potential Summary'!H38,0))</f>
        <v>0</v>
      </c>
      <c r="G40" s="382" t="s">
        <v>73</v>
      </c>
      <c r="H40" s="820">
        <f>IF(G41="Manual Entry",0,IF(G40="Yes",'6. Building Potential Summary'!J38,0))</f>
        <v>0</v>
      </c>
      <c r="I40" s="955">
        <f t="shared" si="7"/>
        <v>0</v>
      </c>
      <c r="J40" s="820">
        <f t="shared" si="8"/>
        <v>0</v>
      </c>
      <c r="K40" s="956">
        <f t="shared" si="10"/>
        <v>0</v>
      </c>
      <c r="L40" s="819">
        <f t="shared" si="9"/>
        <v>0</v>
      </c>
      <c r="M40" s="819">
        <f t="shared" si="9"/>
        <v>0</v>
      </c>
      <c r="N40" s="819">
        <f t="shared" si="9"/>
        <v>0</v>
      </c>
      <c r="O40" s="819">
        <f t="shared" si="9"/>
        <v>0</v>
      </c>
      <c r="P40" s="819">
        <f t="shared" si="9"/>
        <v>0</v>
      </c>
      <c r="Q40" s="819">
        <f t="shared" si="9"/>
        <v>0</v>
      </c>
      <c r="R40" s="819">
        <f t="shared" si="9"/>
        <v>0</v>
      </c>
      <c r="S40" s="819">
        <f t="shared" si="9"/>
        <v>0</v>
      </c>
      <c r="T40" s="819">
        <f t="shared" si="9"/>
        <v>0</v>
      </c>
      <c r="U40" s="819">
        <f t="shared" si="9"/>
        <v>0</v>
      </c>
      <c r="V40" s="820">
        <f t="shared" si="9"/>
        <v>0</v>
      </c>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c r="BW40" s="417"/>
      <c r="BX40" s="417"/>
    </row>
    <row r="41" spans="1:76" s="153" customFormat="1" ht="48" customHeight="1" thickBot="1" x14ac:dyDescent="0.3">
      <c r="A41" s="417"/>
      <c r="B41" s="957" t="s">
        <v>753</v>
      </c>
      <c r="C41" s="1065" t="s">
        <v>719</v>
      </c>
      <c r="D41" s="1301">
        <f>'2. Indoor Water Demand'!C180</f>
        <v>0</v>
      </c>
      <c r="E41" s="1065" t="s">
        <v>719</v>
      </c>
      <c r="F41" s="1301">
        <f>'2. Indoor Water Demand'!E180</f>
        <v>0</v>
      </c>
      <c r="G41" s="1065" t="s">
        <v>719</v>
      </c>
      <c r="H41" s="1302">
        <f>'2. Indoor Water Demand'!G180</f>
        <v>0</v>
      </c>
      <c r="I41" s="958">
        <f>J41/365</f>
        <v>0</v>
      </c>
      <c r="J41" s="959">
        <f>IF(C41="Manual Entry",D41,0)+IF(E41="Manual Entry",F41,0)+IF(G41="Manual Entry",H41,0)</f>
        <v>0</v>
      </c>
      <c r="K41" s="960">
        <f>$J$41/12</f>
        <v>0</v>
      </c>
      <c r="L41" s="960">
        <f t="shared" ref="L41:V41" si="11">$J$41/12</f>
        <v>0</v>
      </c>
      <c r="M41" s="960">
        <f t="shared" si="11"/>
        <v>0</v>
      </c>
      <c r="N41" s="960">
        <f t="shared" si="11"/>
        <v>0</v>
      </c>
      <c r="O41" s="960">
        <f t="shared" si="11"/>
        <v>0</v>
      </c>
      <c r="P41" s="960">
        <f t="shared" si="11"/>
        <v>0</v>
      </c>
      <c r="Q41" s="960">
        <f t="shared" si="11"/>
        <v>0</v>
      </c>
      <c r="R41" s="960">
        <f t="shared" si="11"/>
        <v>0</v>
      </c>
      <c r="S41" s="960">
        <f t="shared" si="11"/>
        <v>0</v>
      </c>
      <c r="T41" s="960">
        <f t="shared" si="11"/>
        <v>0</v>
      </c>
      <c r="U41" s="960">
        <f t="shared" si="11"/>
        <v>0</v>
      </c>
      <c r="V41" s="963">
        <f t="shared" si="11"/>
        <v>0</v>
      </c>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row>
    <row r="42" spans="1:76" s="153" customFormat="1" ht="16.5" thickTop="1" thickBot="1" x14ac:dyDescent="0.3">
      <c r="A42" s="417"/>
      <c r="B42" s="1752" t="s">
        <v>658</v>
      </c>
      <c r="C42" s="1753"/>
      <c r="D42" s="1754">
        <f>IF(C41="Manual Entry",D41,SUM(D38:D40))</f>
        <v>0</v>
      </c>
      <c r="E42" s="1753"/>
      <c r="F42" s="1754">
        <f>IF(E41="Manual Entry",F41,SUM(F38:F40))</f>
        <v>0</v>
      </c>
      <c r="G42" s="1753"/>
      <c r="H42" s="1754">
        <f>IF(G41="Manual Entry",H41,SUM(H38:H40))</f>
        <v>0</v>
      </c>
      <c r="I42" s="1755">
        <f>J42/365</f>
        <v>0</v>
      </c>
      <c r="J42" s="1754">
        <f>SUM(D42,F42,H42)</f>
        <v>0</v>
      </c>
      <c r="K42" s="1756">
        <f>SUM(K38:K41)</f>
        <v>0</v>
      </c>
      <c r="L42" s="1756">
        <f t="shared" ref="L42:V42" si="12">SUM(L38:L41)</f>
        <v>0</v>
      </c>
      <c r="M42" s="1756">
        <f t="shared" si="12"/>
        <v>0</v>
      </c>
      <c r="N42" s="1756">
        <f t="shared" si="12"/>
        <v>0</v>
      </c>
      <c r="O42" s="1756">
        <f t="shared" si="12"/>
        <v>0</v>
      </c>
      <c r="P42" s="1756">
        <f t="shared" si="12"/>
        <v>0</v>
      </c>
      <c r="Q42" s="1756">
        <f t="shared" si="12"/>
        <v>0</v>
      </c>
      <c r="R42" s="1756">
        <f t="shared" si="12"/>
        <v>0</v>
      </c>
      <c r="S42" s="1756">
        <f t="shared" si="12"/>
        <v>0</v>
      </c>
      <c r="T42" s="1756">
        <f t="shared" si="12"/>
        <v>0</v>
      </c>
      <c r="U42" s="1756">
        <f t="shared" si="12"/>
        <v>0</v>
      </c>
      <c r="V42" s="1757">
        <f t="shared" si="12"/>
        <v>0</v>
      </c>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7"/>
      <c r="BV42" s="417"/>
      <c r="BW42" s="417"/>
      <c r="BX42" s="417"/>
    </row>
    <row r="43" spans="1:76" s="65" customFormat="1" ht="16.5" thickTop="1" thickBot="1" x14ac:dyDescent="0.3">
      <c r="A43" s="417"/>
      <c r="B43" s="1760" t="s">
        <v>257</v>
      </c>
      <c r="C43" s="1761"/>
      <c r="D43" s="1754">
        <f>SUM(D29,D33,D36,D42)</f>
        <v>0</v>
      </c>
      <c r="E43" s="1761"/>
      <c r="F43" s="1754">
        <f>SUM(F29,F33,F36,F42)</f>
        <v>0</v>
      </c>
      <c r="G43" s="1761"/>
      <c r="H43" s="1754">
        <f>SUM(H29,H33,H36,H42)</f>
        <v>0</v>
      </c>
      <c r="I43" s="1755">
        <f>SUM(I29,I33,I36,I38:I41)</f>
        <v>0</v>
      </c>
      <c r="J43" s="1754">
        <f>SUM(J29,J33,J36,J38:J41)</f>
        <v>0</v>
      </c>
      <c r="K43" s="1756">
        <f t="shared" ref="K43:V43" si="13">SUM(K29,K33,K36,K42)</f>
        <v>0</v>
      </c>
      <c r="L43" s="1756">
        <f t="shared" si="13"/>
        <v>0</v>
      </c>
      <c r="M43" s="1756">
        <f t="shared" si="13"/>
        <v>0</v>
      </c>
      <c r="N43" s="1756">
        <f t="shared" si="13"/>
        <v>0</v>
      </c>
      <c r="O43" s="1756">
        <f t="shared" si="13"/>
        <v>0</v>
      </c>
      <c r="P43" s="1756">
        <f t="shared" si="13"/>
        <v>0</v>
      </c>
      <c r="Q43" s="1756">
        <f t="shared" si="13"/>
        <v>0</v>
      </c>
      <c r="R43" s="1756">
        <f t="shared" si="13"/>
        <v>0</v>
      </c>
      <c r="S43" s="1756">
        <f t="shared" si="13"/>
        <v>0</v>
      </c>
      <c r="T43" s="1756">
        <f t="shared" si="13"/>
        <v>0</v>
      </c>
      <c r="U43" s="1756">
        <f t="shared" si="13"/>
        <v>0</v>
      </c>
      <c r="V43" s="1757">
        <f t="shared" si="13"/>
        <v>0</v>
      </c>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row>
    <row r="44" spans="1:76" s="153" customFormat="1" ht="5.25" customHeight="1" thickBot="1" x14ac:dyDescent="0.3">
      <c r="A44" s="417"/>
      <c r="B44" s="397"/>
      <c r="C44" s="402"/>
      <c r="D44" s="402"/>
      <c r="E44" s="402"/>
      <c r="F44" s="402"/>
      <c r="G44" s="402"/>
      <c r="H44" s="402"/>
      <c r="I44" s="402"/>
      <c r="J44" s="398"/>
      <c r="K44" s="398"/>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7"/>
      <c r="BR44" s="417"/>
      <c r="BS44" s="417"/>
      <c r="BT44" s="417"/>
      <c r="BU44" s="417"/>
      <c r="BV44" s="417"/>
      <c r="BW44" s="417"/>
      <c r="BX44" s="417"/>
    </row>
    <row r="45" spans="1:76" s="153" customFormat="1" ht="15" x14ac:dyDescent="0.25">
      <c r="A45" s="417"/>
      <c r="B45" s="1762" t="s">
        <v>256</v>
      </c>
      <c r="C45" s="1763"/>
      <c r="D45" s="1764"/>
      <c r="E45" s="1763"/>
      <c r="F45" s="1764"/>
      <c r="G45" s="1763"/>
      <c r="H45" s="1764"/>
      <c r="I45" s="1764"/>
      <c r="J45" s="1764"/>
      <c r="K45" s="1764"/>
      <c r="L45" s="1764"/>
      <c r="M45" s="1764"/>
      <c r="N45" s="1764"/>
      <c r="O45" s="1764"/>
      <c r="P45" s="1764"/>
      <c r="Q45" s="1764"/>
      <c r="R45" s="1764"/>
      <c r="S45" s="1764"/>
      <c r="T45" s="1764"/>
      <c r="U45" s="1764"/>
      <c r="V45" s="1765"/>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row>
    <row r="46" spans="1:76" s="153" customFormat="1" ht="15" x14ac:dyDescent="0.25">
      <c r="A46" s="417"/>
      <c r="B46" s="1748" t="s">
        <v>737</v>
      </c>
      <c r="C46" s="1749"/>
      <c r="D46" s="1749"/>
      <c r="E46" s="1749"/>
      <c r="F46" s="1749"/>
      <c r="G46" s="1749"/>
      <c r="H46" s="1749"/>
      <c r="I46" s="1749"/>
      <c r="J46" s="1750"/>
      <c r="K46" s="1749"/>
      <c r="L46" s="1749"/>
      <c r="M46" s="1749"/>
      <c r="N46" s="1749"/>
      <c r="O46" s="1749"/>
      <c r="P46" s="1749"/>
      <c r="Q46" s="1749"/>
      <c r="R46" s="1749"/>
      <c r="S46" s="1749"/>
      <c r="T46" s="1749"/>
      <c r="U46" s="1749"/>
      <c r="V46" s="1751"/>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row>
    <row r="47" spans="1:76" s="65" customFormat="1" ht="15" x14ac:dyDescent="0.25">
      <c r="A47" s="417"/>
      <c r="B47" s="954" t="s">
        <v>254</v>
      </c>
      <c r="C47" s="382" t="s">
        <v>73</v>
      </c>
      <c r="D47" s="820">
        <f>IF(C48="Manual Entry",0,IF(C47="Yes",'6. Building Potential Summary'!F41,0))</f>
        <v>0</v>
      </c>
      <c r="E47" s="382" t="s">
        <v>73</v>
      </c>
      <c r="F47" s="820">
        <f>IF(E48="Manual Entry",0,IF(E47="Yes",'6. Building Potential Summary'!H41,0))</f>
        <v>0</v>
      </c>
      <c r="G47" s="382" t="s">
        <v>73</v>
      </c>
      <c r="H47" s="820">
        <f>IF(G48="Manual Entry",0,IF(G47="Yes",'6. Building Potential Summary'!J41,0))</f>
        <v>0</v>
      </c>
      <c r="I47" s="955" t="str">
        <f>IF($C$47="Yes",'6. Building Potential Summary'!C41,0)</f>
        <v>N/A</v>
      </c>
      <c r="J47" s="820">
        <f t="shared" ref="J47:J52" si="14">SUM(D47,F47,H47)</f>
        <v>0</v>
      </c>
      <c r="K47" s="956">
        <f>IF($D$47=0,0,'4. Outdoor Water Demand'!C92)+IF($F$47=0,0,'4. Outdoor Water Demand'!C93)+IF($H$47=0,0,'4. Outdoor Water Demand'!C94)</f>
        <v>0</v>
      </c>
      <c r="L47" s="956">
        <f>IF($D$47=0,0,'4. Outdoor Water Demand'!D92)+IF($F$47=0,0,'4. Outdoor Water Demand'!D93)+IF($H$47=0,0,'4. Outdoor Water Demand'!D94)</f>
        <v>0</v>
      </c>
      <c r="M47" s="956">
        <f>IF($D$47=0,0,'4. Outdoor Water Demand'!E92)+IF($F$47=0,0,'4. Outdoor Water Demand'!E93)+IF($H$47=0,0,'4. Outdoor Water Demand'!E94)</f>
        <v>0</v>
      </c>
      <c r="N47" s="956">
        <f>IF($D$47=0,0,'4. Outdoor Water Demand'!F92)+IF($F$47=0,0,'4. Outdoor Water Demand'!F93)+IF($H$47=0,0,'4. Outdoor Water Demand'!F94)</f>
        <v>0</v>
      </c>
      <c r="O47" s="956">
        <f>IF($D$47=0,0,'4. Outdoor Water Demand'!G92)+IF($F$47=0,0,'4. Outdoor Water Demand'!G93)+IF($H$47=0,0,'4. Outdoor Water Demand'!G94)</f>
        <v>0</v>
      </c>
      <c r="P47" s="956">
        <f>IF($D$47=0,0,'4. Outdoor Water Demand'!H92)+IF($F$47=0,0,'4. Outdoor Water Demand'!H93)+IF($H$47=0,0,'4. Outdoor Water Demand'!H94)</f>
        <v>0</v>
      </c>
      <c r="Q47" s="956">
        <f>IF($D$47=0,0,'4. Outdoor Water Demand'!I92)+IF($F$47=0,0,'4. Outdoor Water Demand'!I93)+IF($H$47=0,0,'4. Outdoor Water Demand'!I94)</f>
        <v>0</v>
      </c>
      <c r="R47" s="956">
        <f>IF($D$47=0,0,'4. Outdoor Water Demand'!J92)+IF($F$47=0,0,'4. Outdoor Water Demand'!J93)+IF($H$47=0,0,'4. Outdoor Water Demand'!J94)</f>
        <v>0</v>
      </c>
      <c r="S47" s="956">
        <f>IF($D$47=0,0,'4. Outdoor Water Demand'!K92)+IF($F$47=0,0,'4. Outdoor Water Demand'!K93)+IF($H$47=0,0,'4. Outdoor Water Demand'!K94)</f>
        <v>0</v>
      </c>
      <c r="T47" s="956">
        <f>IF($D$47=0,0,'4. Outdoor Water Demand'!L92)+IF($F$47=0,0,'4. Outdoor Water Demand'!L93)+IF($H$47=0,0,'4. Outdoor Water Demand'!L94)</f>
        <v>0</v>
      </c>
      <c r="U47" s="956">
        <f>IF($D$47=0,0,'4. Outdoor Water Demand'!M92)+IF($F$47=0,0,'4. Outdoor Water Demand'!M93)+IF($H$47=0,0,'4. Outdoor Water Demand'!M94)</f>
        <v>0</v>
      </c>
      <c r="V47" s="965">
        <f>IF($D$47=0,0,'4. Outdoor Water Demand'!N92)+IF($F$47=0,0,'4. Outdoor Water Demand'!N93)+IF($H$47=0,0,'4. Outdoor Water Demand'!N94)</f>
        <v>0</v>
      </c>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row>
    <row r="48" spans="1:76" s="153" customFormat="1" ht="30.75" thickBot="1" x14ac:dyDescent="0.3">
      <c r="A48" s="417"/>
      <c r="B48" s="957" t="s">
        <v>752</v>
      </c>
      <c r="C48" s="1065" t="s">
        <v>719</v>
      </c>
      <c r="D48" s="1301">
        <f>IF(C48="Manual Entry",SUM('4. Outdoor Water Demand'!J42:J53),0)</f>
        <v>0</v>
      </c>
      <c r="E48" s="1065" t="s">
        <v>719</v>
      </c>
      <c r="F48" s="1301">
        <f>IF(E48="Manual Entry",SUM('4. Outdoor Water Demand'!P42:P53),0)</f>
        <v>0</v>
      </c>
      <c r="G48" s="1065" t="s">
        <v>719</v>
      </c>
      <c r="H48" s="1302">
        <f>IF(G48="Manual Entry",SUM('4. Outdoor Water Demand'!V42:V53),0)</f>
        <v>0</v>
      </c>
      <c r="I48" s="958">
        <f>J48/365</f>
        <v>0</v>
      </c>
      <c r="J48" s="959">
        <f>IF(C48="Manual Entry",D48,0)+IF(E48="Manual Entry",F48,0)+IF(G48="Manual Entry",H48,0)</f>
        <v>0</v>
      </c>
      <c r="K48" s="960">
        <f>IF($C$48="Manual Entry",'4. Outdoor Water Demand'!C100,0)+IF('7. Project Definition'!$E$48="Manual Entry",'4. Outdoor Water Demand'!C101,0)+IF('7. Project Definition'!$G$48="Manual Entry",'4. Outdoor Water Demand'!C102,0)</f>
        <v>0</v>
      </c>
      <c r="L48" s="960">
        <f>IF($C$48="Manual Entry",'4. Outdoor Water Demand'!D100,0)+IF('7. Project Definition'!$E$48="Manual Entry",'4. Outdoor Water Demand'!D101,0)+IF('7. Project Definition'!$G$48="Manual Entry",'4. Outdoor Water Demand'!D102,0)</f>
        <v>0</v>
      </c>
      <c r="M48" s="960">
        <f>IF($C$48="Manual Entry",'4. Outdoor Water Demand'!E100,0)+IF('7. Project Definition'!$E$48="Manual Entry",'4. Outdoor Water Demand'!E101,0)+IF('7. Project Definition'!$G$48="Manual Entry",'4. Outdoor Water Demand'!E102,0)</f>
        <v>0</v>
      </c>
      <c r="N48" s="960">
        <f>IF($C$48="Manual Entry",'4. Outdoor Water Demand'!F100,0)+IF('7. Project Definition'!$E$48="Manual Entry",'4. Outdoor Water Demand'!F101,0)+IF('7. Project Definition'!$G$48="Manual Entry",'4. Outdoor Water Demand'!F102,0)</f>
        <v>0</v>
      </c>
      <c r="O48" s="960">
        <f>IF($C$48="Manual Entry",'4. Outdoor Water Demand'!G100,0)+IF('7. Project Definition'!$E$48="Manual Entry",'4. Outdoor Water Demand'!G101,0)+IF('7. Project Definition'!$G$48="Manual Entry",'4. Outdoor Water Demand'!G102,0)</f>
        <v>0</v>
      </c>
      <c r="P48" s="960">
        <f>IF($C$48="Manual Entry",'4. Outdoor Water Demand'!H100,0)+IF('7. Project Definition'!$E$48="Manual Entry",'4. Outdoor Water Demand'!H101,0)+IF('7. Project Definition'!$G$48="Manual Entry",'4. Outdoor Water Demand'!H102,0)</f>
        <v>0</v>
      </c>
      <c r="Q48" s="960">
        <f>IF($C$48="Manual Entry",'4. Outdoor Water Demand'!I100,0)+IF('7. Project Definition'!$E$48="Manual Entry",'4. Outdoor Water Demand'!I101,0)+IF('7. Project Definition'!$G$48="Manual Entry",'4. Outdoor Water Demand'!I102,0)</f>
        <v>0</v>
      </c>
      <c r="R48" s="960">
        <f>IF($C$48="Manual Entry",'4. Outdoor Water Demand'!J100,0)+IF('7. Project Definition'!$E$48="Manual Entry",'4. Outdoor Water Demand'!J101,0)+IF('7. Project Definition'!$G$48="Manual Entry",'4. Outdoor Water Demand'!J102,0)</f>
        <v>0</v>
      </c>
      <c r="S48" s="960">
        <f>IF($C$48="Manual Entry",'4. Outdoor Water Demand'!K100,0)+IF('7. Project Definition'!$E$48="Manual Entry",'4. Outdoor Water Demand'!K101,0)+IF('7. Project Definition'!$G$48="Manual Entry",'4. Outdoor Water Demand'!K102,0)</f>
        <v>0</v>
      </c>
      <c r="T48" s="960">
        <f>IF($C$48="Manual Entry",'4. Outdoor Water Demand'!L100,0)+IF('7. Project Definition'!$E$48="Manual Entry",'4. Outdoor Water Demand'!L101,0)+IF('7. Project Definition'!$G$48="Manual Entry",'4. Outdoor Water Demand'!L102,0)</f>
        <v>0</v>
      </c>
      <c r="U48" s="960">
        <f>IF($C$48="Manual Entry",'4. Outdoor Water Demand'!M100,0)+IF('7. Project Definition'!$E$48="Manual Entry",'4. Outdoor Water Demand'!M101,0)+IF('7. Project Definition'!$G$48="Manual Entry",'4. Outdoor Water Demand'!M102,0)</f>
        <v>0</v>
      </c>
      <c r="V48" s="963">
        <f>IF($C$48="Manual Entry",'4. Outdoor Water Demand'!N100,0)+IF('7. Project Definition'!$E$48="Manual Entry",'4. Outdoor Water Demand'!N101,0)+IF('7. Project Definition'!$G$48="Manual Entry",'4. Outdoor Water Demand'!N102,0)</f>
        <v>0</v>
      </c>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row>
    <row r="49" spans="1:76" s="153" customFormat="1" ht="16.5" thickTop="1" thickBot="1" x14ac:dyDescent="0.3">
      <c r="A49" s="417"/>
      <c r="B49" s="1752" t="s">
        <v>656</v>
      </c>
      <c r="C49" s="1753"/>
      <c r="D49" s="1754">
        <f>SUM(D47:D48)</f>
        <v>0</v>
      </c>
      <c r="E49" s="1753"/>
      <c r="F49" s="1754">
        <f>SUM(F47:F48)</f>
        <v>0</v>
      </c>
      <c r="G49" s="1753"/>
      <c r="H49" s="1754">
        <f>SUM(H47:H48)</f>
        <v>0</v>
      </c>
      <c r="I49" s="1755">
        <f>J49/365</f>
        <v>0</v>
      </c>
      <c r="J49" s="1754">
        <f>SUM(D49,F49,H49)</f>
        <v>0</v>
      </c>
      <c r="K49" s="1756">
        <f>K47+K48</f>
        <v>0</v>
      </c>
      <c r="L49" s="1756">
        <f t="shared" ref="L49:V49" si="15">L47+L48</f>
        <v>0</v>
      </c>
      <c r="M49" s="1756">
        <f t="shared" si="15"/>
        <v>0</v>
      </c>
      <c r="N49" s="1756">
        <f t="shared" si="15"/>
        <v>0</v>
      </c>
      <c r="O49" s="1756">
        <f t="shared" si="15"/>
        <v>0</v>
      </c>
      <c r="P49" s="1756">
        <f t="shared" si="15"/>
        <v>0</v>
      </c>
      <c r="Q49" s="1756">
        <f t="shared" si="15"/>
        <v>0</v>
      </c>
      <c r="R49" s="1756">
        <f t="shared" si="15"/>
        <v>0</v>
      </c>
      <c r="S49" s="1756">
        <f t="shared" si="15"/>
        <v>0</v>
      </c>
      <c r="T49" s="1756">
        <f t="shared" si="15"/>
        <v>0</v>
      </c>
      <c r="U49" s="1756">
        <f t="shared" si="15"/>
        <v>0</v>
      </c>
      <c r="V49" s="1757">
        <f t="shared" si="15"/>
        <v>0</v>
      </c>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row>
    <row r="50" spans="1:76" s="153" customFormat="1" ht="15" x14ac:dyDescent="0.25">
      <c r="A50" s="417"/>
      <c r="B50" s="1748" t="s">
        <v>738</v>
      </c>
      <c r="C50" s="1749"/>
      <c r="D50" s="1749"/>
      <c r="E50" s="1749"/>
      <c r="F50" s="1749"/>
      <c r="G50" s="1749"/>
      <c r="H50" s="1749"/>
      <c r="I50" s="1749"/>
      <c r="J50" s="1750"/>
      <c r="K50" s="1749"/>
      <c r="L50" s="1749"/>
      <c r="M50" s="1749"/>
      <c r="N50" s="1749"/>
      <c r="O50" s="1749"/>
      <c r="P50" s="1749"/>
      <c r="Q50" s="1749"/>
      <c r="R50" s="1749"/>
      <c r="S50" s="1749"/>
      <c r="T50" s="1749"/>
      <c r="U50" s="1749"/>
      <c r="V50" s="1751"/>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7"/>
      <c r="BX50" s="417"/>
    </row>
    <row r="51" spans="1:76" s="65" customFormat="1" ht="15" x14ac:dyDescent="0.25">
      <c r="A51" s="417"/>
      <c r="B51" s="949" t="str">
        <f>'4. Outdoor Water Demand'!B64</f>
        <v>Washing of sidewalks, street or buildings</v>
      </c>
      <c r="C51" s="1064" t="s">
        <v>73</v>
      </c>
      <c r="D51" s="950">
        <f>IF(C53="Manual Entry",0,IF(C51="Yes",'6. Building Potential Summary'!F42,0))</f>
        <v>0</v>
      </c>
      <c r="E51" s="1064" t="s">
        <v>73</v>
      </c>
      <c r="F51" s="950">
        <f>IF(E53="Manual Entry",0,IF(E51="Yes",'6. Building Potential Summary'!H42,0))</f>
        <v>0</v>
      </c>
      <c r="G51" s="1064" t="s">
        <v>73</v>
      </c>
      <c r="H51" s="950">
        <f>IF(G53="Manual Entry",0,IF(G51="Yes",'6. Building Potential Summary'!J42,0))</f>
        <v>0</v>
      </c>
      <c r="I51" s="951">
        <f t="shared" ref="I51:I52" si="16">J51/365</f>
        <v>0</v>
      </c>
      <c r="J51" s="950">
        <f t="shared" si="14"/>
        <v>0</v>
      </c>
      <c r="K51" s="952">
        <f>$J$51/12</f>
        <v>0</v>
      </c>
      <c r="L51" s="953">
        <f t="shared" ref="L51:V51" si="17">$J$51/12</f>
        <v>0</v>
      </c>
      <c r="M51" s="953">
        <f t="shared" si="17"/>
        <v>0</v>
      </c>
      <c r="N51" s="953">
        <f t="shared" si="17"/>
        <v>0</v>
      </c>
      <c r="O51" s="953">
        <f t="shared" si="17"/>
        <v>0</v>
      </c>
      <c r="P51" s="953">
        <f t="shared" si="17"/>
        <v>0</v>
      </c>
      <c r="Q51" s="953">
        <f t="shared" si="17"/>
        <v>0</v>
      </c>
      <c r="R51" s="953">
        <f t="shared" si="17"/>
        <v>0</v>
      </c>
      <c r="S51" s="953">
        <f t="shared" si="17"/>
        <v>0</v>
      </c>
      <c r="T51" s="953">
        <f t="shared" si="17"/>
        <v>0</v>
      </c>
      <c r="U51" s="953">
        <f t="shared" si="17"/>
        <v>0</v>
      </c>
      <c r="V51" s="950">
        <f t="shared" si="17"/>
        <v>0</v>
      </c>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row>
    <row r="52" spans="1:76" s="65" customFormat="1" ht="15" x14ac:dyDescent="0.25">
      <c r="A52" s="417"/>
      <c r="B52" s="1300" t="str">
        <f>'4. Outdoor Water Demand'!B69</f>
        <v>&lt;Please specify here&gt;</v>
      </c>
      <c r="C52" s="382" t="s">
        <v>73</v>
      </c>
      <c r="D52" s="820">
        <f>IF(C53="Manual Entry",0,IF(C52="Yes",'6. Building Potential Summary'!F43,0))</f>
        <v>0</v>
      </c>
      <c r="E52" s="382" t="s">
        <v>73</v>
      </c>
      <c r="F52" s="820">
        <f>IF(E53="Manual Entry",0,IF(E52="Yes",'6. Building Potential Summary'!H43,0))</f>
        <v>0</v>
      </c>
      <c r="G52" s="382" t="s">
        <v>73</v>
      </c>
      <c r="H52" s="820">
        <f>IF(G53="Manual Entry",0,IF(G52="Yes",'6. Building Potential Summary'!J43,0))</f>
        <v>0</v>
      </c>
      <c r="I52" s="955">
        <f t="shared" si="16"/>
        <v>0</v>
      </c>
      <c r="J52" s="820">
        <f t="shared" si="14"/>
        <v>0</v>
      </c>
      <c r="K52" s="956">
        <f>$J$52/12</f>
        <v>0</v>
      </c>
      <c r="L52" s="819">
        <f t="shared" ref="L52:V52" si="18">$J$52/12</f>
        <v>0</v>
      </c>
      <c r="M52" s="819">
        <f t="shared" si="18"/>
        <v>0</v>
      </c>
      <c r="N52" s="819">
        <f t="shared" si="18"/>
        <v>0</v>
      </c>
      <c r="O52" s="819">
        <f t="shared" si="18"/>
        <v>0</v>
      </c>
      <c r="P52" s="819">
        <f t="shared" si="18"/>
        <v>0</v>
      </c>
      <c r="Q52" s="819">
        <f t="shared" si="18"/>
        <v>0</v>
      </c>
      <c r="R52" s="819">
        <f t="shared" si="18"/>
        <v>0</v>
      </c>
      <c r="S52" s="819">
        <f t="shared" si="18"/>
        <v>0</v>
      </c>
      <c r="T52" s="819">
        <f t="shared" si="18"/>
        <v>0</v>
      </c>
      <c r="U52" s="819">
        <f t="shared" si="18"/>
        <v>0</v>
      </c>
      <c r="V52" s="820">
        <f t="shared" si="18"/>
        <v>0</v>
      </c>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7"/>
      <c r="BX52" s="417"/>
    </row>
    <row r="53" spans="1:76" s="153" customFormat="1" ht="45.75" thickBot="1" x14ac:dyDescent="0.3">
      <c r="A53" s="417"/>
      <c r="B53" s="957" t="s">
        <v>751</v>
      </c>
      <c r="C53" s="1065" t="s">
        <v>719</v>
      </c>
      <c r="D53" s="1301">
        <f>'4. Outdoor Water Demand'!D75</f>
        <v>0</v>
      </c>
      <c r="E53" s="1065" t="s">
        <v>719</v>
      </c>
      <c r="F53" s="1301">
        <f>'4. Outdoor Water Demand'!F75</f>
        <v>0</v>
      </c>
      <c r="G53" s="1065" t="s">
        <v>719</v>
      </c>
      <c r="H53" s="1301">
        <f>'4. Outdoor Water Demand'!H75</f>
        <v>0</v>
      </c>
      <c r="I53" s="958">
        <f>J53/365</f>
        <v>0</v>
      </c>
      <c r="J53" s="959">
        <f>IF(C53="Manual Entry",D53,0)+IF(E53="Manual Entry",F53,0)+IF(G53="Manual Entry",H53,0)</f>
        <v>0</v>
      </c>
      <c r="K53" s="960">
        <f>$J$53/12</f>
        <v>0</v>
      </c>
      <c r="L53" s="960">
        <f t="shared" ref="L53:V53" si="19">$J$53/12</f>
        <v>0</v>
      </c>
      <c r="M53" s="960">
        <f t="shared" si="19"/>
        <v>0</v>
      </c>
      <c r="N53" s="960">
        <f t="shared" si="19"/>
        <v>0</v>
      </c>
      <c r="O53" s="960">
        <f t="shared" si="19"/>
        <v>0</v>
      </c>
      <c r="P53" s="960">
        <f t="shared" si="19"/>
        <v>0</v>
      </c>
      <c r="Q53" s="960">
        <f t="shared" si="19"/>
        <v>0</v>
      </c>
      <c r="R53" s="960">
        <f t="shared" si="19"/>
        <v>0</v>
      </c>
      <c r="S53" s="960">
        <f t="shared" si="19"/>
        <v>0</v>
      </c>
      <c r="T53" s="960">
        <f t="shared" si="19"/>
        <v>0</v>
      </c>
      <c r="U53" s="960">
        <f t="shared" si="19"/>
        <v>0</v>
      </c>
      <c r="V53" s="963">
        <f t="shared" si="19"/>
        <v>0</v>
      </c>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row>
    <row r="54" spans="1:76" s="153" customFormat="1" ht="16.5" thickTop="1" thickBot="1" x14ac:dyDescent="0.3">
      <c r="A54" s="417"/>
      <c r="B54" s="1752" t="s">
        <v>657</v>
      </c>
      <c r="C54" s="1753"/>
      <c r="D54" s="1754">
        <f>IF(C53="Manual Entry",D53,SUM(D51:D52))</f>
        <v>0</v>
      </c>
      <c r="E54" s="1753"/>
      <c r="F54" s="1754">
        <f>IF(E53="Manual Entry",F53,SUM(F51:F52))</f>
        <v>0</v>
      </c>
      <c r="G54" s="1753"/>
      <c r="H54" s="1754">
        <f>IF(G53="Manual Entry",H53,SUM(H51:H52))</f>
        <v>0</v>
      </c>
      <c r="I54" s="1755">
        <f>J54/365</f>
        <v>0</v>
      </c>
      <c r="J54" s="1754">
        <f>SUM(D54,F54,H54)</f>
        <v>0</v>
      </c>
      <c r="K54" s="1756">
        <f>SUM(K51:K53)</f>
        <v>0</v>
      </c>
      <c r="L54" s="1756">
        <f t="shared" ref="L54:V54" si="20">SUM(L51:L53)</f>
        <v>0</v>
      </c>
      <c r="M54" s="1756">
        <f t="shared" si="20"/>
        <v>0</v>
      </c>
      <c r="N54" s="1756">
        <f t="shared" si="20"/>
        <v>0</v>
      </c>
      <c r="O54" s="1756">
        <f t="shared" si="20"/>
        <v>0</v>
      </c>
      <c r="P54" s="1756">
        <f t="shared" si="20"/>
        <v>0</v>
      </c>
      <c r="Q54" s="1756">
        <f t="shared" si="20"/>
        <v>0</v>
      </c>
      <c r="R54" s="1756">
        <f t="shared" si="20"/>
        <v>0</v>
      </c>
      <c r="S54" s="1756">
        <f t="shared" si="20"/>
        <v>0</v>
      </c>
      <c r="T54" s="1756">
        <f t="shared" si="20"/>
        <v>0</v>
      </c>
      <c r="U54" s="1756">
        <f t="shared" si="20"/>
        <v>0</v>
      </c>
      <c r="V54" s="1757">
        <f t="shared" si="20"/>
        <v>0</v>
      </c>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row>
    <row r="55" spans="1:76" s="65" customFormat="1" ht="15.75" thickBot="1" x14ac:dyDescent="0.3">
      <c r="A55" s="417"/>
      <c r="B55" s="1766" t="s">
        <v>258</v>
      </c>
      <c r="C55" s="1767"/>
      <c r="D55" s="1768">
        <f>SUM(D49,D54)</f>
        <v>0</v>
      </c>
      <c r="E55" s="1767"/>
      <c r="F55" s="1768">
        <f>SUM(F49,F54)</f>
        <v>0</v>
      </c>
      <c r="G55" s="1767"/>
      <c r="H55" s="1768">
        <f>SUM(H49,H54)</f>
        <v>0</v>
      </c>
      <c r="I55" s="1769">
        <f>SUM(I49,I54)</f>
        <v>0</v>
      </c>
      <c r="J55" s="1768">
        <f>SUM(J49,J54)</f>
        <v>0</v>
      </c>
      <c r="K55" s="1770">
        <f>SUM(K49,K54)</f>
        <v>0</v>
      </c>
      <c r="L55" s="1770">
        <f t="shared" ref="L55:V55" si="21">SUM(L49,L54)</f>
        <v>0</v>
      </c>
      <c r="M55" s="1770">
        <f t="shared" si="21"/>
        <v>0</v>
      </c>
      <c r="N55" s="1770">
        <f t="shared" si="21"/>
        <v>0</v>
      </c>
      <c r="O55" s="1770">
        <f t="shared" si="21"/>
        <v>0</v>
      </c>
      <c r="P55" s="1770">
        <f t="shared" si="21"/>
        <v>0</v>
      </c>
      <c r="Q55" s="1770">
        <f t="shared" si="21"/>
        <v>0</v>
      </c>
      <c r="R55" s="1770">
        <f t="shared" si="21"/>
        <v>0</v>
      </c>
      <c r="S55" s="1770">
        <f t="shared" si="21"/>
        <v>0</v>
      </c>
      <c r="T55" s="1770">
        <f t="shared" si="21"/>
        <v>0</v>
      </c>
      <c r="U55" s="1770">
        <f t="shared" si="21"/>
        <v>0</v>
      </c>
      <c r="V55" s="1771">
        <f t="shared" si="21"/>
        <v>0</v>
      </c>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row>
    <row r="56" spans="1:76" s="153" customFormat="1" ht="15.75" thickTop="1" x14ac:dyDescent="0.25">
      <c r="A56" s="417"/>
      <c r="B56" s="1772"/>
      <c r="C56" s="1773"/>
      <c r="D56" s="1774"/>
      <c r="E56" s="1773"/>
      <c r="F56" s="1774"/>
      <c r="G56" s="1773"/>
      <c r="H56" s="1775"/>
      <c r="I56" s="1776"/>
      <c r="J56" s="1774"/>
      <c r="K56" s="1777"/>
      <c r="L56" s="1778"/>
      <c r="M56" s="1778"/>
      <c r="N56" s="1778"/>
      <c r="O56" s="1778"/>
      <c r="P56" s="1778"/>
      <c r="Q56" s="1778"/>
      <c r="R56" s="1778"/>
      <c r="S56" s="1778"/>
      <c r="T56" s="1778"/>
      <c r="U56" s="1778"/>
      <c r="V56" s="1774"/>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c r="BW56" s="417"/>
      <c r="BX56" s="417"/>
    </row>
    <row r="57" spans="1:76" s="65" customFormat="1" ht="15.75" thickBot="1" x14ac:dyDescent="0.3">
      <c r="A57" s="417"/>
      <c r="B57" s="1779" t="s">
        <v>673</v>
      </c>
      <c r="C57" s="1780"/>
      <c r="D57" s="1728">
        <f>ROUNDUP(D43+D55,-2)</f>
        <v>0</v>
      </c>
      <c r="E57" s="1780"/>
      <c r="F57" s="1728">
        <f>ROUNDUP(F43+F55,-2)</f>
        <v>0</v>
      </c>
      <c r="G57" s="1780"/>
      <c r="H57" s="1781">
        <f>ROUNDUP(H43+H55,-2)</f>
        <v>0</v>
      </c>
      <c r="I57" s="1729">
        <f>I43+I55</f>
        <v>0</v>
      </c>
      <c r="J57" s="1728">
        <f>ROUNDUP(J43+J55,-2)</f>
        <v>0</v>
      </c>
      <c r="K57" s="1782">
        <f>ROUNDUP(K43+K55,-2)</f>
        <v>0</v>
      </c>
      <c r="L57" s="1731">
        <f t="shared" ref="L57:V57" si="22">ROUNDUP(L43+L55,-2)</f>
        <v>0</v>
      </c>
      <c r="M57" s="1731">
        <f t="shared" si="22"/>
        <v>0</v>
      </c>
      <c r="N57" s="1731">
        <f t="shared" si="22"/>
        <v>0</v>
      </c>
      <c r="O57" s="1731">
        <f t="shared" si="22"/>
        <v>0</v>
      </c>
      <c r="P57" s="1731">
        <f t="shared" si="22"/>
        <v>0</v>
      </c>
      <c r="Q57" s="1731">
        <f t="shared" si="22"/>
        <v>0</v>
      </c>
      <c r="R57" s="1731">
        <f t="shared" si="22"/>
        <v>0</v>
      </c>
      <c r="S57" s="1731">
        <f t="shared" si="22"/>
        <v>0</v>
      </c>
      <c r="T57" s="1731">
        <f t="shared" si="22"/>
        <v>0</v>
      </c>
      <c r="U57" s="1731">
        <f t="shared" si="22"/>
        <v>0</v>
      </c>
      <c r="V57" s="1728">
        <f t="shared" si="22"/>
        <v>0</v>
      </c>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row>
    <row r="58" spans="1:76" s="65" customFormat="1" ht="15" x14ac:dyDescent="0.25">
      <c r="A58" s="417"/>
      <c r="B58" s="408"/>
      <c r="C58" s="409"/>
      <c r="D58" s="501"/>
      <c r="E58" s="501"/>
      <c r="F58" s="501"/>
      <c r="G58" s="501"/>
      <c r="H58" s="501"/>
      <c r="I58" s="501"/>
      <c r="J58" s="501"/>
      <c r="K58" s="501"/>
      <c r="L58" s="501"/>
      <c r="M58" s="501"/>
      <c r="N58" s="501"/>
      <c r="O58" s="501"/>
      <c r="P58" s="501"/>
      <c r="Q58" s="501"/>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row>
    <row r="59" spans="1:76" s="65" customFormat="1" ht="15" x14ac:dyDescent="0.25">
      <c r="A59" s="417"/>
      <c r="B59" s="397"/>
      <c r="C59" s="402"/>
      <c r="D59" s="402"/>
      <c r="E59" s="402"/>
      <c r="F59" s="402"/>
      <c r="G59" s="402"/>
      <c r="H59" s="402"/>
      <c r="I59" s="402"/>
      <c r="J59" s="398"/>
      <c r="K59" s="398"/>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7"/>
      <c r="BX59" s="417"/>
    </row>
    <row r="60" spans="1:76" s="1606" customFormat="1" ht="15.75" x14ac:dyDescent="0.25">
      <c r="A60" s="1455"/>
      <c r="B60" s="1602" t="s">
        <v>296</v>
      </c>
      <c r="C60" s="1457"/>
      <c r="D60" s="1458"/>
      <c r="E60" s="1458"/>
      <c r="F60" s="1458"/>
      <c r="G60" s="1458"/>
      <c r="H60" s="1458"/>
      <c r="I60" s="1458"/>
      <c r="J60" s="1458"/>
      <c r="K60" s="1458"/>
      <c r="L60" s="1458"/>
      <c r="M60" s="1458"/>
      <c r="N60" s="1458"/>
      <c r="O60" s="1458"/>
      <c r="P60" s="1455"/>
      <c r="Q60" s="1605"/>
      <c r="R60" s="1455"/>
      <c r="S60" s="1455"/>
      <c r="T60" s="1455"/>
      <c r="U60" s="1455"/>
      <c r="V60" s="1455"/>
      <c r="W60" s="1455"/>
      <c r="X60" s="1455"/>
      <c r="Y60" s="1455"/>
      <c r="Z60" s="1455"/>
      <c r="AA60" s="1455"/>
      <c r="AB60" s="1455"/>
      <c r="AC60" s="1455"/>
      <c r="AD60" s="1455"/>
      <c r="AE60" s="1455"/>
      <c r="AF60" s="1455"/>
      <c r="AG60" s="1455"/>
      <c r="AH60" s="1455"/>
      <c r="AI60" s="1455"/>
      <c r="AJ60" s="1455"/>
      <c r="AK60" s="1455"/>
      <c r="AL60" s="1455"/>
      <c r="AM60" s="1455"/>
      <c r="AN60" s="1455"/>
      <c r="AO60" s="1455"/>
      <c r="AP60" s="1455"/>
      <c r="AQ60" s="1455"/>
      <c r="AR60" s="1455"/>
      <c r="AS60" s="1455"/>
      <c r="AT60" s="1455"/>
      <c r="AU60" s="1455"/>
      <c r="AV60" s="1455"/>
      <c r="AW60" s="1455"/>
      <c r="AX60" s="1455"/>
      <c r="AY60" s="1455"/>
      <c r="AZ60" s="1455"/>
      <c r="BA60" s="1455"/>
      <c r="BB60" s="1455"/>
      <c r="BC60" s="1455"/>
      <c r="BD60" s="1455"/>
      <c r="BE60" s="1455"/>
      <c r="BF60" s="1455"/>
      <c r="BG60" s="1455"/>
      <c r="BH60" s="1455"/>
      <c r="BI60" s="1455"/>
      <c r="BJ60" s="1455"/>
      <c r="BK60" s="1455"/>
      <c r="BL60" s="1455"/>
      <c r="BM60" s="1455"/>
      <c r="BN60" s="1455"/>
      <c r="BO60" s="1455"/>
      <c r="BP60" s="1455"/>
      <c r="BQ60" s="1455"/>
      <c r="BR60" s="1455"/>
      <c r="BS60" s="1455"/>
      <c r="BT60" s="1455"/>
      <c r="BU60" s="1455"/>
      <c r="BV60" s="1455"/>
      <c r="BW60" s="1455"/>
      <c r="BX60" s="1455"/>
    </row>
    <row r="61" spans="1:76" s="67" customFormat="1" ht="15.75" x14ac:dyDescent="0.25">
      <c r="A61" s="715"/>
      <c r="B61" s="830" t="s">
        <v>174</v>
      </c>
      <c r="C61" s="831"/>
      <c r="D61" s="716"/>
      <c r="E61" s="716"/>
      <c r="F61" s="716"/>
      <c r="G61" s="716"/>
      <c r="H61" s="716"/>
      <c r="I61" s="716"/>
      <c r="J61" s="716"/>
      <c r="K61" s="716"/>
      <c r="L61" s="716"/>
      <c r="M61" s="716"/>
      <c r="N61" s="716"/>
      <c r="O61" s="716"/>
      <c r="P61" s="715"/>
      <c r="Q61" s="718"/>
      <c r="R61" s="715"/>
      <c r="S61" s="715"/>
      <c r="T61" s="715"/>
      <c r="U61" s="715"/>
      <c r="V61" s="715"/>
      <c r="W61" s="715"/>
      <c r="X61" s="715"/>
      <c r="Y61" s="715"/>
      <c r="Z61" s="715"/>
      <c r="AA61" s="715"/>
      <c r="AB61" s="715"/>
      <c r="AC61" s="715"/>
      <c r="AD61" s="715"/>
      <c r="AE61" s="715"/>
      <c r="AF61" s="715"/>
      <c r="AG61" s="715"/>
      <c r="AH61" s="715"/>
      <c r="AI61" s="715"/>
      <c r="AJ61" s="715"/>
      <c r="AK61" s="715"/>
      <c r="AL61" s="715"/>
      <c r="AM61" s="715"/>
      <c r="AN61" s="715"/>
      <c r="AO61" s="715"/>
      <c r="AP61" s="715"/>
      <c r="AQ61" s="715"/>
      <c r="AR61" s="715"/>
      <c r="AS61" s="715"/>
      <c r="AT61" s="715"/>
      <c r="AU61" s="715"/>
      <c r="AV61" s="715"/>
      <c r="AW61" s="715"/>
      <c r="AX61" s="715"/>
      <c r="AY61" s="715"/>
      <c r="AZ61" s="715"/>
      <c r="BA61" s="715"/>
      <c r="BB61" s="715"/>
      <c r="BC61" s="715"/>
      <c r="BD61" s="715"/>
      <c r="BE61" s="715"/>
      <c r="BF61" s="715"/>
      <c r="BG61" s="715"/>
      <c r="BH61" s="715"/>
      <c r="BI61" s="715"/>
      <c r="BJ61" s="715"/>
      <c r="BK61" s="715"/>
      <c r="BL61" s="715"/>
      <c r="BM61" s="715"/>
      <c r="BN61" s="715"/>
      <c r="BO61" s="715"/>
      <c r="BP61" s="715"/>
      <c r="BQ61" s="715"/>
      <c r="BR61" s="715"/>
      <c r="BS61" s="715"/>
      <c r="BT61" s="715"/>
      <c r="BU61" s="715"/>
      <c r="BV61" s="715"/>
      <c r="BW61" s="715"/>
      <c r="BX61" s="715"/>
    </row>
    <row r="62" spans="1:76" s="67" customFormat="1" ht="15.75" customHeight="1" x14ac:dyDescent="0.25">
      <c r="A62" s="715"/>
      <c r="B62" s="966" t="s">
        <v>265</v>
      </c>
      <c r="C62" s="967"/>
      <c r="D62" s="967"/>
      <c r="E62" s="967"/>
      <c r="F62" s="716"/>
      <c r="G62" s="716"/>
      <c r="H62" s="716"/>
      <c r="I62" s="716"/>
      <c r="J62" s="716"/>
      <c r="K62" s="716"/>
      <c r="L62" s="716"/>
      <c r="M62" s="716"/>
      <c r="N62" s="716"/>
      <c r="O62" s="716"/>
      <c r="P62" s="715"/>
      <c r="Q62" s="718"/>
      <c r="R62" s="715"/>
      <c r="S62" s="715"/>
      <c r="T62" s="715"/>
      <c r="U62" s="715"/>
      <c r="V62" s="715"/>
      <c r="W62" s="715"/>
      <c r="X62" s="715"/>
      <c r="Y62" s="715"/>
      <c r="Z62" s="715"/>
      <c r="AA62" s="715"/>
      <c r="AB62" s="715"/>
      <c r="AC62" s="715"/>
      <c r="AD62" s="715"/>
      <c r="AE62" s="715"/>
      <c r="AF62" s="715"/>
      <c r="AG62" s="715"/>
      <c r="AH62" s="715"/>
      <c r="AI62" s="715"/>
      <c r="AJ62" s="715"/>
      <c r="AK62" s="715"/>
      <c r="AL62" s="715"/>
      <c r="AM62" s="715"/>
      <c r="AN62" s="715"/>
      <c r="AO62" s="715"/>
      <c r="AP62" s="715"/>
      <c r="AQ62" s="715"/>
      <c r="AR62" s="715"/>
      <c r="AS62" s="715"/>
      <c r="AT62" s="715"/>
      <c r="AU62" s="715"/>
      <c r="AV62" s="715"/>
      <c r="AW62" s="715"/>
      <c r="AX62" s="715"/>
      <c r="AY62" s="715"/>
      <c r="AZ62" s="715"/>
      <c r="BA62" s="715"/>
      <c r="BB62" s="715"/>
      <c r="BC62" s="715"/>
      <c r="BD62" s="715"/>
      <c r="BE62" s="715"/>
      <c r="BF62" s="715"/>
      <c r="BG62" s="715"/>
      <c r="BH62" s="715"/>
      <c r="BI62" s="715"/>
      <c r="BJ62" s="715"/>
      <c r="BK62" s="715"/>
      <c r="BL62" s="715"/>
      <c r="BM62" s="715"/>
      <c r="BN62" s="715"/>
      <c r="BO62" s="715"/>
      <c r="BP62" s="715"/>
      <c r="BQ62" s="715"/>
      <c r="BR62" s="715"/>
      <c r="BS62" s="715"/>
      <c r="BT62" s="715"/>
      <c r="BU62" s="715"/>
      <c r="BV62" s="715"/>
      <c r="BW62" s="715"/>
      <c r="BX62" s="715"/>
    </row>
    <row r="63" spans="1:76" s="67" customFormat="1" ht="15.75" x14ac:dyDescent="0.25">
      <c r="A63" s="715"/>
      <c r="B63" s="714" t="s">
        <v>757</v>
      </c>
      <c r="C63" s="831"/>
      <c r="D63" s="716"/>
      <c r="E63" s="716"/>
      <c r="F63" s="716"/>
      <c r="G63" s="716"/>
      <c r="H63" s="716"/>
      <c r="I63" s="716"/>
      <c r="J63" s="716"/>
      <c r="K63" s="716"/>
      <c r="L63" s="716"/>
      <c r="M63" s="716"/>
      <c r="N63" s="716"/>
      <c r="O63" s="716"/>
      <c r="P63" s="715"/>
      <c r="Q63" s="718"/>
      <c r="R63" s="715"/>
      <c r="S63" s="715"/>
      <c r="T63" s="715"/>
      <c r="U63" s="715"/>
      <c r="V63" s="715"/>
      <c r="W63" s="715"/>
      <c r="X63" s="715"/>
      <c r="Y63" s="715"/>
      <c r="Z63" s="715"/>
      <c r="AA63" s="715"/>
      <c r="AB63" s="715"/>
      <c r="AC63" s="715"/>
      <c r="AD63" s="715"/>
      <c r="AE63" s="715"/>
      <c r="AF63" s="715"/>
      <c r="AG63" s="715"/>
      <c r="AH63" s="715"/>
      <c r="AI63" s="715"/>
      <c r="AJ63" s="715"/>
      <c r="AK63" s="715"/>
      <c r="AL63" s="715"/>
      <c r="AM63" s="715"/>
      <c r="AN63" s="715"/>
      <c r="AO63" s="715"/>
      <c r="AP63" s="715"/>
      <c r="AQ63" s="715"/>
      <c r="AR63" s="715"/>
      <c r="AS63" s="715"/>
      <c r="AT63" s="715"/>
      <c r="AU63" s="715"/>
      <c r="AV63" s="715"/>
      <c r="AW63" s="715"/>
      <c r="AX63" s="715"/>
      <c r="AY63" s="715"/>
      <c r="AZ63" s="715"/>
      <c r="BA63" s="715"/>
      <c r="BB63" s="715"/>
      <c r="BC63" s="715"/>
      <c r="BD63" s="715"/>
      <c r="BE63" s="715"/>
      <c r="BF63" s="715"/>
      <c r="BG63" s="715"/>
      <c r="BH63" s="715"/>
      <c r="BI63" s="715"/>
      <c r="BJ63" s="715"/>
      <c r="BK63" s="715"/>
      <c r="BL63" s="715"/>
      <c r="BM63" s="715"/>
      <c r="BN63" s="715"/>
      <c r="BO63" s="715"/>
      <c r="BP63" s="715"/>
      <c r="BQ63" s="715"/>
      <c r="BR63" s="715"/>
      <c r="BS63" s="715"/>
      <c r="BT63" s="715"/>
      <c r="BU63" s="715"/>
      <c r="BV63" s="715"/>
      <c r="BW63" s="715"/>
      <c r="BX63" s="715"/>
    </row>
    <row r="64" spans="1:76" s="65" customFormat="1" ht="12.75" customHeight="1" x14ac:dyDescent="0.25">
      <c r="A64" s="417"/>
      <c r="B64" s="412" t="s">
        <v>791</v>
      </c>
      <c r="C64" s="412"/>
      <c r="D64" s="412"/>
      <c r="E64" s="451"/>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row>
    <row r="65" spans="1:76" s="153" customFormat="1" ht="12.75" customHeight="1" thickBot="1" x14ac:dyDescent="0.3">
      <c r="A65" s="417"/>
      <c r="B65" s="412"/>
      <c r="C65" s="412"/>
      <c r="D65" s="412"/>
      <c r="E65" s="451"/>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row>
    <row r="66" spans="1:76" s="153" customFormat="1" ht="40.5" customHeight="1" thickBot="1" x14ac:dyDescent="0.3">
      <c r="A66" s="417"/>
      <c r="B66" s="397"/>
      <c r="C66" s="1734" t="str">
        <f>'1. Building Information'!$B$55</f>
        <v>SITE 1: Project Name -- Project Address</v>
      </c>
      <c r="D66" s="1735"/>
      <c r="E66" s="1734" t="str">
        <f>'1. Building Information'!$B$107</f>
        <v xml:space="preserve">SITE 2:  -- </v>
      </c>
      <c r="F66" s="1735"/>
      <c r="G66" s="1734" t="str">
        <f>'1. Building Information'!$B$155</f>
        <v xml:space="preserve">SITE 3:  -- </v>
      </c>
      <c r="H66" s="1735"/>
      <c r="I66" s="402"/>
      <c r="J66" s="402"/>
      <c r="K66" s="1736" t="s">
        <v>237</v>
      </c>
      <c r="L66" s="1737"/>
      <c r="M66" s="1737"/>
      <c r="N66" s="1737"/>
      <c r="O66" s="1737"/>
      <c r="P66" s="1737"/>
      <c r="Q66" s="1737"/>
      <c r="R66" s="1737"/>
      <c r="S66" s="1737"/>
      <c r="T66" s="1737"/>
      <c r="U66" s="1737"/>
      <c r="V66" s="1738"/>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c r="BW66" s="417"/>
      <c r="BX66" s="417"/>
    </row>
    <row r="67" spans="1:76" s="153" customFormat="1" ht="75.75" thickBot="1" x14ac:dyDescent="0.3">
      <c r="A67" s="417"/>
      <c r="B67" s="1739" t="s">
        <v>583</v>
      </c>
      <c r="C67" s="1740" t="s">
        <v>584</v>
      </c>
      <c r="D67" s="1741" t="s">
        <v>232</v>
      </c>
      <c r="E67" s="1740" t="s">
        <v>584</v>
      </c>
      <c r="F67" s="1741" t="s">
        <v>232</v>
      </c>
      <c r="G67" s="1740" t="s">
        <v>584</v>
      </c>
      <c r="H67" s="1741" t="s">
        <v>232</v>
      </c>
      <c r="I67" s="1744" t="s">
        <v>603</v>
      </c>
      <c r="J67" s="1783" t="s">
        <v>604</v>
      </c>
      <c r="K67" s="1784" t="s">
        <v>28</v>
      </c>
      <c r="L67" s="1746" t="s">
        <v>29</v>
      </c>
      <c r="M67" s="1746" t="s">
        <v>30</v>
      </c>
      <c r="N67" s="1746" t="s">
        <v>31</v>
      </c>
      <c r="O67" s="1746" t="s">
        <v>32</v>
      </c>
      <c r="P67" s="1746" t="s">
        <v>33</v>
      </c>
      <c r="Q67" s="1746" t="s">
        <v>8</v>
      </c>
      <c r="R67" s="1746" t="s">
        <v>9</v>
      </c>
      <c r="S67" s="1746" t="s">
        <v>0</v>
      </c>
      <c r="T67" s="1746" t="s">
        <v>2</v>
      </c>
      <c r="U67" s="1746" t="s">
        <v>3</v>
      </c>
      <c r="V67" s="1747" t="s">
        <v>4</v>
      </c>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row>
    <row r="68" spans="1:76" s="153" customFormat="1" ht="15" x14ac:dyDescent="0.25">
      <c r="A68" s="417"/>
      <c r="B68" s="1785" t="s">
        <v>739</v>
      </c>
      <c r="C68" s="1786"/>
      <c r="D68" s="1786"/>
      <c r="E68" s="1786"/>
      <c r="F68" s="1786"/>
      <c r="G68" s="1786"/>
      <c r="H68" s="1786"/>
      <c r="I68" s="1786"/>
      <c r="J68" s="1787"/>
      <c r="K68" s="1786"/>
      <c r="L68" s="1786"/>
      <c r="M68" s="1786"/>
      <c r="N68" s="1786"/>
      <c r="O68" s="1786"/>
      <c r="P68" s="1786"/>
      <c r="Q68" s="1786"/>
      <c r="R68" s="1786"/>
      <c r="S68" s="1786"/>
      <c r="T68" s="1786"/>
      <c r="U68" s="1786"/>
      <c r="V68" s="1788"/>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c r="BK68" s="417"/>
      <c r="BL68" s="417"/>
      <c r="BM68" s="417"/>
      <c r="BN68" s="417"/>
      <c r="BO68" s="417"/>
      <c r="BP68" s="417"/>
      <c r="BQ68" s="417"/>
      <c r="BR68" s="417"/>
      <c r="BS68" s="417"/>
      <c r="BT68" s="417"/>
      <c r="BU68" s="417"/>
      <c r="BV68" s="417"/>
      <c r="BW68" s="417"/>
      <c r="BX68" s="417"/>
    </row>
    <row r="69" spans="1:76" s="153" customFormat="1" ht="15" x14ac:dyDescent="0.25">
      <c r="A69" s="417"/>
      <c r="B69" s="949" t="str">
        <f>'3. Indoor Non-Potable Supply'!B145</f>
        <v>Showerhead</v>
      </c>
      <c r="C69" s="1064" t="s">
        <v>73</v>
      </c>
      <c r="D69" s="950">
        <f>IF(C72="Manual Entry",0,IF(C69="Yes",'3. Indoor Non-Potable Supply'!F145,0))</f>
        <v>0</v>
      </c>
      <c r="E69" s="1064" t="s">
        <v>73</v>
      </c>
      <c r="F69" s="950">
        <f>IF(E72="Manual Entry",0,IF(E69="Yes",'3. Indoor Non-Potable Supply'!G145,0))</f>
        <v>0</v>
      </c>
      <c r="G69" s="1064" t="s">
        <v>73</v>
      </c>
      <c r="H69" s="950">
        <f>IF(G72="Manual Entry",0,IF(G69="Yes",'3. Indoor Non-Potable Supply'!H145,0))</f>
        <v>0</v>
      </c>
      <c r="I69" s="951">
        <f t="shared" ref="I69:I77" si="23">J69/365</f>
        <v>0</v>
      </c>
      <c r="J69" s="968">
        <f t="shared" ref="J69:J77" si="24">SUM(D69,F69,H69)</f>
        <v>0</v>
      </c>
      <c r="K69" s="951">
        <f t="shared" ref="K69:K77" si="25">$J69/12</f>
        <v>0</v>
      </c>
      <c r="L69" s="953">
        <f t="shared" ref="L69:V77" si="26">$J69/12</f>
        <v>0</v>
      </c>
      <c r="M69" s="953">
        <f t="shared" si="26"/>
        <v>0</v>
      </c>
      <c r="N69" s="953">
        <f t="shared" si="26"/>
        <v>0</v>
      </c>
      <c r="O69" s="953">
        <f t="shared" si="26"/>
        <v>0</v>
      </c>
      <c r="P69" s="953">
        <f t="shared" si="26"/>
        <v>0</v>
      </c>
      <c r="Q69" s="953">
        <f t="shared" si="26"/>
        <v>0</v>
      </c>
      <c r="R69" s="953">
        <f t="shared" si="26"/>
        <v>0</v>
      </c>
      <c r="S69" s="953">
        <f t="shared" si="26"/>
        <v>0</v>
      </c>
      <c r="T69" s="953">
        <f t="shared" si="26"/>
        <v>0</v>
      </c>
      <c r="U69" s="953">
        <f t="shared" si="26"/>
        <v>0</v>
      </c>
      <c r="V69" s="950">
        <f t="shared" si="26"/>
        <v>0</v>
      </c>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c r="BK69" s="417"/>
      <c r="BL69" s="417"/>
      <c r="BM69" s="417"/>
      <c r="BN69" s="417"/>
      <c r="BO69" s="417"/>
      <c r="BP69" s="417"/>
      <c r="BQ69" s="417"/>
      <c r="BR69" s="417"/>
      <c r="BS69" s="417"/>
      <c r="BT69" s="417"/>
      <c r="BU69" s="417"/>
      <c r="BV69" s="417"/>
      <c r="BW69" s="417"/>
      <c r="BX69" s="417"/>
    </row>
    <row r="70" spans="1:76" s="153" customFormat="1" ht="15" x14ac:dyDescent="0.25">
      <c r="A70" s="417"/>
      <c r="B70" s="954" t="str">
        <f>'3. Indoor Non-Potable Supply'!B146</f>
        <v>Lavatory Faucet</v>
      </c>
      <c r="C70" s="382" t="s">
        <v>73</v>
      </c>
      <c r="D70" s="820">
        <f>IF(C72="Manual Entry",0,IF(C70="Yes",'3. Indoor Non-Potable Supply'!F146,0))</f>
        <v>0</v>
      </c>
      <c r="E70" s="382" t="s">
        <v>73</v>
      </c>
      <c r="F70" s="820">
        <f>IF(E72="Manual Entry",0,IF(E70="Yes",'3. Indoor Non-Potable Supply'!G146,0))</f>
        <v>0</v>
      </c>
      <c r="G70" s="382" t="s">
        <v>73</v>
      </c>
      <c r="H70" s="820">
        <f>IF(G72="Manual Entry",0,IF(G70="Yes",'3. Indoor Non-Potable Supply'!H146,0))</f>
        <v>0</v>
      </c>
      <c r="I70" s="955">
        <f t="shared" si="23"/>
        <v>0</v>
      </c>
      <c r="J70" s="969">
        <f t="shared" si="24"/>
        <v>0</v>
      </c>
      <c r="K70" s="955">
        <f t="shared" si="25"/>
        <v>0</v>
      </c>
      <c r="L70" s="819">
        <f t="shared" si="26"/>
        <v>0</v>
      </c>
      <c r="M70" s="819">
        <f t="shared" si="26"/>
        <v>0</v>
      </c>
      <c r="N70" s="819">
        <f t="shared" si="26"/>
        <v>0</v>
      </c>
      <c r="O70" s="819">
        <f t="shared" si="26"/>
        <v>0</v>
      </c>
      <c r="P70" s="819">
        <f t="shared" si="26"/>
        <v>0</v>
      </c>
      <c r="Q70" s="819">
        <f t="shared" si="26"/>
        <v>0</v>
      </c>
      <c r="R70" s="819">
        <f t="shared" si="26"/>
        <v>0</v>
      </c>
      <c r="S70" s="819">
        <f t="shared" si="26"/>
        <v>0</v>
      </c>
      <c r="T70" s="819">
        <f t="shared" si="26"/>
        <v>0</v>
      </c>
      <c r="U70" s="819">
        <f t="shared" si="26"/>
        <v>0</v>
      </c>
      <c r="V70" s="820">
        <f t="shared" si="26"/>
        <v>0</v>
      </c>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7"/>
      <c r="AZ70" s="417"/>
      <c r="BA70" s="417"/>
      <c r="BB70" s="417"/>
      <c r="BC70" s="417"/>
      <c r="BD70" s="417"/>
      <c r="BE70" s="417"/>
      <c r="BF70" s="417"/>
      <c r="BG70" s="417"/>
      <c r="BH70" s="417"/>
      <c r="BI70" s="417"/>
      <c r="BJ70" s="417"/>
      <c r="BK70" s="417"/>
      <c r="BL70" s="417"/>
      <c r="BM70" s="417"/>
      <c r="BN70" s="417"/>
      <c r="BO70" s="417"/>
      <c r="BP70" s="417"/>
      <c r="BQ70" s="417"/>
      <c r="BR70" s="417"/>
      <c r="BS70" s="417"/>
      <c r="BT70" s="417"/>
      <c r="BU70" s="417"/>
      <c r="BV70" s="417"/>
      <c r="BW70" s="417"/>
      <c r="BX70" s="417"/>
    </row>
    <row r="71" spans="1:76" s="153" customFormat="1" ht="15" x14ac:dyDescent="0.25">
      <c r="A71" s="417"/>
      <c r="B71" s="954" t="str">
        <f>'3. Indoor Non-Potable Supply'!B147</f>
        <v>Commercial Laundry</v>
      </c>
      <c r="C71" s="382" t="s">
        <v>73</v>
      </c>
      <c r="D71" s="820">
        <f>IF(C72="Manual Entry",0,IF(C71="Yes",'3. Indoor Non-Potable Supply'!F147,0))</f>
        <v>0</v>
      </c>
      <c r="E71" s="382" t="s">
        <v>73</v>
      </c>
      <c r="F71" s="820">
        <f>IF(E72="Manual Entry",0,IF(E71="Yes",'3. Indoor Non-Potable Supply'!G147,0))</f>
        <v>0</v>
      </c>
      <c r="G71" s="382" t="s">
        <v>73</v>
      </c>
      <c r="H71" s="820">
        <f>IF(G72="Manual Entry",0,IF(G71="Yes",'3. Indoor Non-Potable Supply'!H147,0))</f>
        <v>0</v>
      </c>
      <c r="I71" s="955">
        <f t="shared" si="23"/>
        <v>0</v>
      </c>
      <c r="J71" s="969">
        <f t="shared" si="24"/>
        <v>0</v>
      </c>
      <c r="K71" s="955">
        <f t="shared" si="25"/>
        <v>0</v>
      </c>
      <c r="L71" s="819">
        <f t="shared" si="26"/>
        <v>0</v>
      </c>
      <c r="M71" s="819">
        <f t="shared" si="26"/>
        <v>0</v>
      </c>
      <c r="N71" s="819">
        <f t="shared" si="26"/>
        <v>0</v>
      </c>
      <c r="O71" s="819">
        <f t="shared" si="26"/>
        <v>0</v>
      </c>
      <c r="P71" s="819">
        <f t="shared" si="26"/>
        <v>0</v>
      </c>
      <c r="Q71" s="819">
        <f t="shared" si="26"/>
        <v>0</v>
      </c>
      <c r="R71" s="819">
        <f t="shared" si="26"/>
        <v>0</v>
      </c>
      <c r="S71" s="819">
        <f t="shared" si="26"/>
        <v>0</v>
      </c>
      <c r="T71" s="819">
        <f t="shared" si="26"/>
        <v>0</v>
      </c>
      <c r="U71" s="819">
        <f t="shared" si="26"/>
        <v>0</v>
      </c>
      <c r="V71" s="820">
        <f t="shared" si="26"/>
        <v>0</v>
      </c>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7"/>
      <c r="BB71" s="417"/>
      <c r="BC71" s="417"/>
      <c r="BD71" s="417"/>
      <c r="BE71" s="417"/>
      <c r="BF71" s="417"/>
      <c r="BG71" s="417"/>
      <c r="BH71" s="417"/>
      <c r="BI71" s="417"/>
      <c r="BJ71" s="417"/>
      <c r="BK71" s="417"/>
      <c r="BL71" s="417"/>
      <c r="BM71" s="417"/>
      <c r="BN71" s="417"/>
      <c r="BO71" s="417"/>
      <c r="BP71" s="417"/>
      <c r="BQ71" s="417"/>
      <c r="BR71" s="417"/>
      <c r="BS71" s="417"/>
      <c r="BT71" s="417"/>
      <c r="BU71" s="417"/>
      <c r="BV71" s="417"/>
      <c r="BW71" s="417"/>
      <c r="BX71" s="417"/>
    </row>
    <row r="72" spans="1:76" s="153" customFormat="1" ht="48" customHeight="1" thickBot="1" x14ac:dyDescent="0.3">
      <c r="A72" s="417"/>
      <c r="B72" s="957" t="s">
        <v>750</v>
      </c>
      <c r="C72" s="1065" t="s">
        <v>719</v>
      </c>
      <c r="D72" s="1301">
        <f>'3. Indoor Non-Potable Supply'!I26</f>
        <v>0</v>
      </c>
      <c r="E72" s="1065" t="s">
        <v>719</v>
      </c>
      <c r="F72" s="1301">
        <f>'3. Indoor Non-Potable Supply'!J26</f>
        <v>0</v>
      </c>
      <c r="G72" s="1065" t="s">
        <v>719</v>
      </c>
      <c r="H72" s="1302">
        <f>'3. Indoor Non-Potable Supply'!K26</f>
        <v>0</v>
      </c>
      <c r="I72" s="958">
        <f>J72/365</f>
        <v>0</v>
      </c>
      <c r="J72" s="959">
        <f>IF(C72="Manual Entry",D72,0)+IF(E72="Manual Entry",F72,0)+IF(G72="Manual Entry",H72,0)</f>
        <v>0</v>
      </c>
      <c r="K72" s="960">
        <f>$J$72/12</f>
        <v>0</v>
      </c>
      <c r="L72" s="960">
        <f t="shared" ref="L72:V72" si="27">$J$72/12</f>
        <v>0</v>
      </c>
      <c r="M72" s="960">
        <f t="shared" si="27"/>
        <v>0</v>
      </c>
      <c r="N72" s="960">
        <f t="shared" si="27"/>
        <v>0</v>
      </c>
      <c r="O72" s="960">
        <f t="shared" si="27"/>
        <v>0</v>
      </c>
      <c r="P72" s="960">
        <f t="shared" si="27"/>
        <v>0</v>
      </c>
      <c r="Q72" s="960">
        <f t="shared" si="27"/>
        <v>0</v>
      </c>
      <c r="R72" s="960">
        <f t="shared" si="27"/>
        <v>0</v>
      </c>
      <c r="S72" s="960">
        <f t="shared" si="27"/>
        <v>0</v>
      </c>
      <c r="T72" s="960">
        <f t="shared" si="27"/>
        <v>0</v>
      </c>
      <c r="U72" s="960">
        <f t="shared" si="27"/>
        <v>0</v>
      </c>
      <c r="V72" s="963">
        <f t="shared" si="27"/>
        <v>0</v>
      </c>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7"/>
      <c r="BN72" s="417"/>
      <c r="BO72" s="417"/>
      <c r="BP72" s="417"/>
      <c r="BQ72" s="417"/>
      <c r="BR72" s="417"/>
      <c r="BS72" s="417"/>
      <c r="BT72" s="417"/>
      <c r="BU72" s="417"/>
      <c r="BV72" s="417"/>
      <c r="BW72" s="417"/>
      <c r="BX72" s="417"/>
    </row>
    <row r="73" spans="1:76" s="153" customFormat="1" ht="16.5" thickTop="1" thickBot="1" x14ac:dyDescent="0.3">
      <c r="A73" s="417"/>
      <c r="B73" s="1752" t="s">
        <v>660</v>
      </c>
      <c r="C73" s="1753"/>
      <c r="D73" s="1754">
        <f>IF(C72="Manual Entry",D72,SUM(D69:D71))</f>
        <v>0</v>
      </c>
      <c r="E73" s="1753"/>
      <c r="F73" s="1754">
        <f>IF(E72="Manual Entry",F72,SUM(F69:F71))</f>
        <v>0</v>
      </c>
      <c r="G73" s="1753"/>
      <c r="H73" s="1754">
        <f>IF(G72="Manual Entry",H72,SUM(H69:H71))</f>
        <v>0</v>
      </c>
      <c r="I73" s="1755">
        <f>J73/365</f>
        <v>0</v>
      </c>
      <c r="J73" s="1754">
        <f>SUM(D73,F73,H73)</f>
        <v>0</v>
      </c>
      <c r="K73" s="1756">
        <f>SUM(K69:K72)</f>
        <v>0</v>
      </c>
      <c r="L73" s="1756">
        <f t="shared" ref="L73" si="28">SUM(L69:L72)</f>
        <v>0</v>
      </c>
      <c r="M73" s="1756">
        <f t="shared" ref="M73" si="29">SUM(M69:M72)</f>
        <v>0</v>
      </c>
      <c r="N73" s="1756">
        <f t="shared" ref="N73" si="30">SUM(N69:N72)</f>
        <v>0</v>
      </c>
      <c r="O73" s="1756">
        <f t="shared" ref="O73" si="31">SUM(O69:O72)</f>
        <v>0</v>
      </c>
      <c r="P73" s="1756">
        <f t="shared" ref="P73" si="32">SUM(P69:P72)</f>
        <v>0</v>
      </c>
      <c r="Q73" s="1756">
        <f t="shared" ref="Q73" si="33">SUM(Q69:Q72)</f>
        <v>0</v>
      </c>
      <c r="R73" s="1756">
        <f t="shared" ref="R73" si="34">SUM(R69:R72)</f>
        <v>0</v>
      </c>
      <c r="S73" s="1756">
        <f t="shared" ref="S73" si="35">SUM(S69:S72)</f>
        <v>0</v>
      </c>
      <c r="T73" s="1756">
        <f t="shared" ref="T73" si="36">SUM(T69:T72)</f>
        <v>0</v>
      </c>
      <c r="U73" s="1756">
        <f t="shared" ref="U73" si="37">SUM(U69:U72)</f>
        <v>0</v>
      </c>
      <c r="V73" s="1757">
        <f t="shared" ref="V73" si="38">SUM(V69:V72)</f>
        <v>0</v>
      </c>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c r="BW73" s="417"/>
      <c r="BX73" s="417"/>
    </row>
    <row r="74" spans="1:76" s="153" customFormat="1" ht="15" x14ac:dyDescent="0.25">
      <c r="A74" s="417"/>
      <c r="B74" s="954" t="str">
        <f>'3. Indoor Non-Potable Supply'!B148</f>
        <v>Urinals</v>
      </c>
      <c r="C74" s="382" t="s">
        <v>73</v>
      </c>
      <c r="D74" s="820">
        <f>IF(C78="Manual Entry",0,IF(C74="Yes",'3. Indoor Non-Potable Supply'!F148,0))</f>
        <v>0</v>
      </c>
      <c r="E74" s="382" t="s">
        <v>73</v>
      </c>
      <c r="F74" s="820">
        <f>IF(E78="Manual Entry",0,IF(E74="Yes",'3. Indoor Non-Potable Supply'!G148,0))</f>
        <v>0</v>
      </c>
      <c r="G74" s="382" t="s">
        <v>73</v>
      </c>
      <c r="H74" s="820">
        <f>IF(G78="Manual Entry",0,IF(G74="Yes",'3. Indoor Non-Potable Supply'!H148,0))</f>
        <v>0</v>
      </c>
      <c r="I74" s="955">
        <f t="shared" si="23"/>
        <v>0</v>
      </c>
      <c r="J74" s="969">
        <f t="shared" si="24"/>
        <v>0</v>
      </c>
      <c r="K74" s="955">
        <f t="shared" si="25"/>
        <v>0</v>
      </c>
      <c r="L74" s="819">
        <f t="shared" si="26"/>
        <v>0</v>
      </c>
      <c r="M74" s="819">
        <f t="shared" si="26"/>
        <v>0</v>
      </c>
      <c r="N74" s="819">
        <f t="shared" si="26"/>
        <v>0</v>
      </c>
      <c r="O74" s="819">
        <f t="shared" si="26"/>
        <v>0</v>
      </c>
      <c r="P74" s="819">
        <f t="shared" si="26"/>
        <v>0</v>
      </c>
      <c r="Q74" s="819">
        <f t="shared" si="26"/>
        <v>0</v>
      </c>
      <c r="R74" s="819">
        <f t="shared" si="26"/>
        <v>0</v>
      </c>
      <c r="S74" s="819">
        <f t="shared" si="26"/>
        <v>0</v>
      </c>
      <c r="T74" s="819">
        <f t="shared" si="26"/>
        <v>0</v>
      </c>
      <c r="U74" s="819">
        <f t="shared" si="26"/>
        <v>0</v>
      </c>
      <c r="V74" s="820">
        <f t="shared" si="26"/>
        <v>0</v>
      </c>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c r="BW74" s="417"/>
      <c r="BX74" s="417"/>
    </row>
    <row r="75" spans="1:76" s="153" customFormat="1" ht="15" x14ac:dyDescent="0.25">
      <c r="A75" s="417"/>
      <c r="B75" s="954" t="str">
        <f>'3. Indoor Non-Potable Supply'!B149</f>
        <v>Toilet (Water Closet)</v>
      </c>
      <c r="C75" s="382" t="s">
        <v>73</v>
      </c>
      <c r="D75" s="820">
        <f>IF(C78="Manual Entry",0,IF(C75="Yes",'3. Indoor Non-Potable Supply'!F149,0))</f>
        <v>0</v>
      </c>
      <c r="E75" s="382" t="s">
        <v>73</v>
      </c>
      <c r="F75" s="820">
        <f>IF(E78="Manual Entry",0,IF(E75="Yes",'3. Indoor Non-Potable Supply'!G149,0))</f>
        <v>0</v>
      </c>
      <c r="G75" s="382" t="s">
        <v>73</v>
      </c>
      <c r="H75" s="820">
        <f>IF(G78="Manual Entry",0,IF(G75="Yes",'3. Indoor Non-Potable Supply'!H149,0))</f>
        <v>0</v>
      </c>
      <c r="I75" s="955">
        <f t="shared" si="23"/>
        <v>0</v>
      </c>
      <c r="J75" s="969">
        <f t="shared" si="24"/>
        <v>0</v>
      </c>
      <c r="K75" s="955">
        <f t="shared" si="25"/>
        <v>0</v>
      </c>
      <c r="L75" s="819">
        <f t="shared" si="26"/>
        <v>0</v>
      </c>
      <c r="M75" s="819">
        <f t="shared" si="26"/>
        <v>0</v>
      </c>
      <c r="N75" s="819">
        <f t="shared" si="26"/>
        <v>0</v>
      </c>
      <c r="O75" s="819">
        <f t="shared" si="26"/>
        <v>0</v>
      </c>
      <c r="P75" s="819">
        <f t="shared" si="26"/>
        <v>0</v>
      </c>
      <c r="Q75" s="819">
        <f t="shared" si="26"/>
        <v>0</v>
      </c>
      <c r="R75" s="819">
        <f t="shared" si="26"/>
        <v>0</v>
      </c>
      <c r="S75" s="819">
        <f t="shared" si="26"/>
        <v>0</v>
      </c>
      <c r="T75" s="819">
        <f t="shared" si="26"/>
        <v>0</v>
      </c>
      <c r="U75" s="819">
        <f t="shared" si="26"/>
        <v>0</v>
      </c>
      <c r="V75" s="820">
        <f t="shared" si="26"/>
        <v>0</v>
      </c>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7"/>
      <c r="AY75" s="417"/>
      <c r="AZ75" s="417"/>
      <c r="BA75" s="417"/>
      <c r="BB75" s="417"/>
      <c r="BC75" s="417"/>
      <c r="BD75" s="417"/>
      <c r="BE75" s="417"/>
      <c r="BF75" s="417"/>
      <c r="BG75" s="417"/>
      <c r="BH75" s="417"/>
      <c r="BI75" s="417"/>
      <c r="BJ75" s="417"/>
      <c r="BK75" s="417"/>
      <c r="BL75" s="417"/>
      <c r="BM75" s="417"/>
      <c r="BN75" s="417"/>
      <c r="BO75" s="417"/>
      <c r="BP75" s="417"/>
      <c r="BQ75" s="417"/>
      <c r="BR75" s="417"/>
      <c r="BS75" s="417"/>
      <c r="BT75" s="417"/>
      <c r="BU75" s="417"/>
      <c r="BV75" s="417"/>
      <c r="BW75" s="417"/>
      <c r="BX75" s="417"/>
    </row>
    <row r="76" spans="1:76" s="153" customFormat="1" ht="15" x14ac:dyDescent="0.25">
      <c r="A76" s="417"/>
      <c r="B76" s="954" t="str">
        <f>'3. Indoor Non-Potable Supply'!B150</f>
        <v>Kitchen Faucet</v>
      </c>
      <c r="C76" s="382" t="s">
        <v>73</v>
      </c>
      <c r="D76" s="820">
        <f>IF(C78="Manual Entry",0,IF(C76="Yes",'3. Indoor Non-Potable Supply'!F150,0))</f>
        <v>0</v>
      </c>
      <c r="E76" s="382" t="s">
        <v>73</v>
      </c>
      <c r="F76" s="820">
        <f>IF(E78="Manual Entry",0,IF(E76="Yes",'3. Indoor Non-Potable Supply'!G150,0))</f>
        <v>0</v>
      </c>
      <c r="G76" s="382" t="s">
        <v>73</v>
      </c>
      <c r="H76" s="820">
        <f>IF(G78="Manual Entry",0,IF(G76="Yes",'3. Indoor Non-Potable Supply'!H150,0))</f>
        <v>0</v>
      </c>
      <c r="I76" s="955">
        <f t="shared" si="23"/>
        <v>0</v>
      </c>
      <c r="J76" s="969">
        <f t="shared" si="24"/>
        <v>0</v>
      </c>
      <c r="K76" s="955">
        <f t="shared" si="25"/>
        <v>0</v>
      </c>
      <c r="L76" s="819">
        <f t="shared" si="26"/>
        <v>0</v>
      </c>
      <c r="M76" s="819">
        <f t="shared" si="26"/>
        <v>0</v>
      </c>
      <c r="N76" s="819">
        <f t="shared" si="26"/>
        <v>0</v>
      </c>
      <c r="O76" s="819">
        <f t="shared" si="26"/>
        <v>0</v>
      </c>
      <c r="P76" s="819">
        <f t="shared" si="26"/>
        <v>0</v>
      </c>
      <c r="Q76" s="819">
        <f t="shared" si="26"/>
        <v>0</v>
      </c>
      <c r="R76" s="819">
        <f t="shared" si="26"/>
        <v>0</v>
      </c>
      <c r="S76" s="819">
        <f t="shared" si="26"/>
        <v>0</v>
      </c>
      <c r="T76" s="819">
        <f t="shared" si="26"/>
        <v>0</v>
      </c>
      <c r="U76" s="819">
        <f t="shared" si="26"/>
        <v>0</v>
      </c>
      <c r="V76" s="820">
        <f t="shared" si="26"/>
        <v>0</v>
      </c>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7"/>
      <c r="BW76" s="417"/>
      <c r="BX76" s="417"/>
    </row>
    <row r="77" spans="1:76" s="153" customFormat="1" ht="15" x14ac:dyDescent="0.25">
      <c r="A77" s="417"/>
      <c r="B77" s="954" t="str">
        <f>'3. Indoor Non-Potable Supply'!B151</f>
        <v>Low Flow Sprayer - Restaurants</v>
      </c>
      <c r="C77" s="382" t="s">
        <v>73</v>
      </c>
      <c r="D77" s="820">
        <f>IF(C78="Manual Entry",0,IF(C77="Yes",'3. Indoor Non-Potable Supply'!F151,0))</f>
        <v>0</v>
      </c>
      <c r="E77" s="382" t="s">
        <v>73</v>
      </c>
      <c r="F77" s="820">
        <f>IF(E78="Manual Entry",0,IF(E77="Yes",'3. Indoor Non-Potable Supply'!G151,0))</f>
        <v>0</v>
      </c>
      <c r="G77" s="382" t="s">
        <v>73</v>
      </c>
      <c r="H77" s="820">
        <f>IF(G78="Manual Entry",0,IF(G77="Yes",'3. Indoor Non-Potable Supply'!H151,0))</f>
        <v>0</v>
      </c>
      <c r="I77" s="955">
        <f t="shared" si="23"/>
        <v>0</v>
      </c>
      <c r="J77" s="969">
        <f t="shared" si="24"/>
        <v>0</v>
      </c>
      <c r="K77" s="955">
        <f t="shared" si="25"/>
        <v>0</v>
      </c>
      <c r="L77" s="819">
        <f t="shared" si="26"/>
        <v>0</v>
      </c>
      <c r="M77" s="819">
        <f t="shared" si="26"/>
        <v>0</v>
      </c>
      <c r="N77" s="819">
        <f t="shared" si="26"/>
        <v>0</v>
      </c>
      <c r="O77" s="819">
        <f t="shared" si="26"/>
        <v>0</v>
      </c>
      <c r="P77" s="819">
        <f t="shared" si="26"/>
        <v>0</v>
      </c>
      <c r="Q77" s="819">
        <f t="shared" si="26"/>
        <v>0</v>
      </c>
      <c r="R77" s="819">
        <f t="shared" si="26"/>
        <v>0</v>
      </c>
      <c r="S77" s="819">
        <f t="shared" si="26"/>
        <v>0</v>
      </c>
      <c r="T77" s="819">
        <f t="shared" si="26"/>
        <v>0</v>
      </c>
      <c r="U77" s="819">
        <f t="shared" si="26"/>
        <v>0</v>
      </c>
      <c r="V77" s="820">
        <f t="shared" si="26"/>
        <v>0</v>
      </c>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7"/>
      <c r="AY77" s="417"/>
      <c r="AZ77" s="417"/>
      <c r="BA77" s="417"/>
      <c r="BB77" s="417"/>
      <c r="BC77" s="417"/>
      <c r="BD77" s="417"/>
      <c r="BE77" s="417"/>
      <c r="BF77" s="417"/>
      <c r="BG77" s="417"/>
      <c r="BH77" s="417"/>
      <c r="BI77" s="417"/>
      <c r="BJ77" s="417"/>
      <c r="BK77" s="417"/>
      <c r="BL77" s="417"/>
      <c r="BM77" s="417"/>
      <c r="BN77" s="417"/>
      <c r="BO77" s="417"/>
      <c r="BP77" s="417"/>
      <c r="BQ77" s="417"/>
      <c r="BR77" s="417"/>
      <c r="BS77" s="417"/>
      <c r="BT77" s="417"/>
      <c r="BU77" s="417"/>
      <c r="BV77" s="417"/>
      <c r="BW77" s="417"/>
      <c r="BX77" s="417"/>
    </row>
    <row r="78" spans="1:76" s="153" customFormat="1" ht="65.25" customHeight="1" thickBot="1" x14ac:dyDescent="0.3">
      <c r="A78" s="417"/>
      <c r="B78" s="957" t="s">
        <v>749</v>
      </c>
      <c r="C78" s="1065" t="s">
        <v>719</v>
      </c>
      <c r="D78" s="1301">
        <f>'3. Indoor Non-Potable Supply'!U27</f>
        <v>0</v>
      </c>
      <c r="E78" s="1065" t="s">
        <v>719</v>
      </c>
      <c r="F78" s="1301">
        <f>'3. Indoor Non-Potable Supply'!V27</f>
        <v>0</v>
      </c>
      <c r="G78" s="1065" t="s">
        <v>719</v>
      </c>
      <c r="H78" s="1302">
        <f>'3. Indoor Non-Potable Supply'!W27</f>
        <v>0</v>
      </c>
      <c r="I78" s="958">
        <f>J78/365</f>
        <v>0</v>
      </c>
      <c r="J78" s="959">
        <f>IF(C78="Manual Entry",D78,0)+IF(E78="Manual Entry",F78,0)+IF(G78="Manual Entry",H78,0)</f>
        <v>0</v>
      </c>
      <c r="K78" s="960">
        <f>$J$78/12</f>
        <v>0</v>
      </c>
      <c r="L78" s="960">
        <f t="shared" ref="L78:V78" si="39">$J$78/12</f>
        <v>0</v>
      </c>
      <c r="M78" s="960">
        <f t="shared" si="39"/>
        <v>0</v>
      </c>
      <c r="N78" s="960">
        <f t="shared" si="39"/>
        <v>0</v>
      </c>
      <c r="O78" s="960">
        <f t="shared" si="39"/>
        <v>0</v>
      </c>
      <c r="P78" s="960">
        <f t="shared" si="39"/>
        <v>0</v>
      </c>
      <c r="Q78" s="960">
        <f t="shared" si="39"/>
        <v>0</v>
      </c>
      <c r="R78" s="960">
        <f t="shared" si="39"/>
        <v>0</v>
      </c>
      <c r="S78" s="960">
        <f t="shared" si="39"/>
        <v>0</v>
      </c>
      <c r="T78" s="960">
        <f t="shared" si="39"/>
        <v>0</v>
      </c>
      <c r="U78" s="960">
        <f t="shared" si="39"/>
        <v>0</v>
      </c>
      <c r="V78" s="963">
        <f t="shared" si="39"/>
        <v>0</v>
      </c>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7"/>
      <c r="AY78" s="417"/>
      <c r="AZ78" s="417"/>
      <c r="BA78" s="417"/>
      <c r="BB78" s="417"/>
      <c r="BC78" s="417"/>
      <c r="BD78" s="417"/>
      <c r="BE78" s="417"/>
      <c r="BF78" s="417"/>
      <c r="BG78" s="417"/>
      <c r="BH78" s="417"/>
      <c r="BI78" s="417"/>
      <c r="BJ78" s="417"/>
      <c r="BK78" s="417"/>
      <c r="BL78" s="417"/>
      <c r="BM78" s="417"/>
      <c r="BN78" s="417"/>
      <c r="BO78" s="417"/>
      <c r="BP78" s="417"/>
      <c r="BQ78" s="417"/>
      <c r="BR78" s="417"/>
      <c r="BS78" s="417"/>
      <c r="BT78" s="417"/>
      <c r="BU78" s="417"/>
      <c r="BV78" s="417"/>
      <c r="BW78" s="417"/>
      <c r="BX78" s="417"/>
    </row>
    <row r="79" spans="1:76" s="153" customFormat="1" ht="16.5" thickTop="1" thickBot="1" x14ac:dyDescent="0.3">
      <c r="A79" s="417"/>
      <c r="B79" s="1791" t="s">
        <v>659</v>
      </c>
      <c r="C79" s="1792"/>
      <c r="D79" s="1793">
        <f>IF(C78="Manual Entry",D78,SUM(D74:D77))</f>
        <v>0</v>
      </c>
      <c r="E79" s="1792"/>
      <c r="F79" s="1793">
        <f>IF(E78="Manual Entry",F78,SUM(F74:F77))</f>
        <v>0</v>
      </c>
      <c r="G79" s="1792"/>
      <c r="H79" s="1793">
        <f>IF(G78="Manual Entry",H78,SUM(H74:H77))</f>
        <v>0</v>
      </c>
      <c r="I79" s="1794">
        <f>J79/365</f>
        <v>0</v>
      </c>
      <c r="J79" s="1793">
        <f>SUM(D79,F79,H79)</f>
        <v>0</v>
      </c>
      <c r="K79" s="1795">
        <f>SUM(K74:K78)</f>
        <v>0</v>
      </c>
      <c r="L79" s="1795">
        <f t="shared" ref="L79:V79" si="40">SUM(L74:L78)</f>
        <v>0</v>
      </c>
      <c r="M79" s="1795">
        <f t="shared" si="40"/>
        <v>0</v>
      </c>
      <c r="N79" s="1795">
        <f t="shared" si="40"/>
        <v>0</v>
      </c>
      <c r="O79" s="1795">
        <f t="shared" si="40"/>
        <v>0</v>
      </c>
      <c r="P79" s="1795">
        <f t="shared" si="40"/>
        <v>0</v>
      </c>
      <c r="Q79" s="1795">
        <f t="shared" si="40"/>
        <v>0</v>
      </c>
      <c r="R79" s="1795">
        <f t="shared" si="40"/>
        <v>0</v>
      </c>
      <c r="S79" s="1795">
        <f t="shared" si="40"/>
        <v>0</v>
      </c>
      <c r="T79" s="1795">
        <f t="shared" si="40"/>
        <v>0</v>
      </c>
      <c r="U79" s="1795">
        <f t="shared" si="40"/>
        <v>0</v>
      </c>
      <c r="V79" s="1796">
        <f t="shared" si="40"/>
        <v>0</v>
      </c>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7"/>
      <c r="AY79" s="417"/>
      <c r="AZ79" s="417"/>
      <c r="BA79" s="417"/>
      <c r="BB79" s="417"/>
      <c r="BC79" s="417"/>
      <c r="BD79" s="417"/>
      <c r="BE79" s="417"/>
      <c r="BF79" s="417"/>
      <c r="BG79" s="417"/>
      <c r="BH79" s="417"/>
      <c r="BI79" s="417"/>
      <c r="BJ79" s="417"/>
      <c r="BK79" s="417"/>
      <c r="BL79" s="417"/>
      <c r="BM79" s="417"/>
      <c r="BN79" s="417"/>
      <c r="BO79" s="417"/>
      <c r="BP79" s="417"/>
      <c r="BQ79" s="417"/>
      <c r="BR79" s="417"/>
      <c r="BS79" s="417"/>
      <c r="BT79" s="417"/>
      <c r="BU79" s="417"/>
      <c r="BV79" s="417"/>
      <c r="BW79" s="417"/>
      <c r="BX79" s="417"/>
    </row>
    <row r="80" spans="1:76" s="153" customFormat="1" ht="16.5" thickTop="1" thickBot="1" x14ac:dyDescent="0.3">
      <c r="A80" s="417"/>
      <c r="B80" s="1789" t="s">
        <v>598</v>
      </c>
      <c r="C80" s="1780"/>
      <c r="D80" s="1728">
        <f>SUM(D73,D79)</f>
        <v>0</v>
      </c>
      <c r="E80" s="1780"/>
      <c r="F80" s="1728">
        <f>SUM(F73,F79)</f>
        <v>0</v>
      </c>
      <c r="G80" s="1780"/>
      <c r="H80" s="1728">
        <f>SUM(H73,H79)</f>
        <v>0</v>
      </c>
      <c r="I80" s="1729">
        <f>SUM(I73,I79)</f>
        <v>0</v>
      </c>
      <c r="J80" s="1781">
        <f>SUM(J73,J79)</f>
        <v>0</v>
      </c>
      <c r="K80" s="1755">
        <f>SUM(K73,K79)</f>
        <v>0</v>
      </c>
      <c r="L80" s="1790">
        <f t="shared" ref="L80:V80" si="41">SUM(L73,L79)</f>
        <v>0</v>
      </c>
      <c r="M80" s="1790">
        <f t="shared" si="41"/>
        <v>0</v>
      </c>
      <c r="N80" s="1790">
        <f t="shared" si="41"/>
        <v>0</v>
      </c>
      <c r="O80" s="1790">
        <f t="shared" si="41"/>
        <v>0</v>
      </c>
      <c r="P80" s="1790">
        <f t="shared" si="41"/>
        <v>0</v>
      </c>
      <c r="Q80" s="1790">
        <f t="shared" si="41"/>
        <v>0</v>
      </c>
      <c r="R80" s="1790">
        <f t="shared" si="41"/>
        <v>0</v>
      </c>
      <c r="S80" s="1790">
        <f t="shared" si="41"/>
        <v>0</v>
      </c>
      <c r="T80" s="1790">
        <f t="shared" si="41"/>
        <v>0</v>
      </c>
      <c r="U80" s="1790">
        <f t="shared" si="41"/>
        <v>0</v>
      </c>
      <c r="V80" s="1754">
        <f t="shared" si="41"/>
        <v>0</v>
      </c>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row>
    <row r="81" spans="1:76" s="153" customFormat="1" ht="15.75" thickBot="1" x14ac:dyDescent="0.3">
      <c r="A81" s="417"/>
      <c r="B81" s="412"/>
      <c r="C81" s="412"/>
      <c r="D81" s="412"/>
      <c r="E81" s="451"/>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417"/>
      <c r="BV81" s="417"/>
      <c r="BW81" s="417"/>
      <c r="BX81" s="417"/>
    </row>
    <row r="82" spans="1:76" s="153" customFormat="1" ht="15" x14ac:dyDescent="0.25">
      <c r="A82" s="417"/>
      <c r="B82" s="1785" t="s">
        <v>740</v>
      </c>
      <c r="C82" s="1786"/>
      <c r="D82" s="1797"/>
      <c r="E82" s="1786"/>
      <c r="F82" s="1797"/>
      <c r="G82" s="1786"/>
      <c r="H82" s="1797"/>
      <c r="I82" s="1797"/>
      <c r="J82" s="1797"/>
      <c r="K82" s="1797"/>
      <c r="L82" s="1797"/>
      <c r="M82" s="1797"/>
      <c r="N82" s="1797"/>
      <c r="O82" s="1797"/>
      <c r="P82" s="1797"/>
      <c r="Q82" s="1797"/>
      <c r="R82" s="1797"/>
      <c r="S82" s="1797"/>
      <c r="T82" s="1797"/>
      <c r="U82" s="1797"/>
      <c r="V82" s="1798"/>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417"/>
      <c r="BV82" s="417"/>
      <c r="BW82" s="417"/>
      <c r="BX82" s="417"/>
    </row>
    <row r="83" spans="1:76" s="153" customFormat="1" ht="15" x14ac:dyDescent="0.25">
      <c r="A83" s="417"/>
      <c r="B83" s="949" t="str">
        <f>'3. Indoor Non-Potable Supply'!B157</f>
        <v>Showerhead</v>
      </c>
      <c r="C83" s="1064" t="s">
        <v>73</v>
      </c>
      <c r="D83" s="950">
        <f>IF(C87="Manual Entry",0,IF(C83="Yes",'3. Indoor Non-Potable Supply'!F157,0))</f>
        <v>0</v>
      </c>
      <c r="E83" s="1064" t="s">
        <v>73</v>
      </c>
      <c r="F83" s="950">
        <f>IF(E87="Manual Entry",0,IF(E83="Yes",'3. Indoor Non-Potable Supply'!G157,0))</f>
        <v>0</v>
      </c>
      <c r="G83" s="1064" t="s">
        <v>73</v>
      </c>
      <c r="H83" s="950">
        <f>IF(G87="Manual Entry",0,IF(G83="Yes",'3. Indoor Non-Potable Supply'!H157,0))</f>
        <v>0</v>
      </c>
      <c r="I83" s="951">
        <f t="shared" ref="I83:I91" si="42">J83/365</f>
        <v>0</v>
      </c>
      <c r="J83" s="968">
        <f t="shared" ref="J83:J91" si="43">SUM(D83,F83,H83)</f>
        <v>0</v>
      </c>
      <c r="K83" s="951">
        <f t="shared" ref="K83:K91" si="44">$J83/12</f>
        <v>0</v>
      </c>
      <c r="L83" s="953">
        <f t="shared" ref="L83:V90" si="45">$J83/12</f>
        <v>0</v>
      </c>
      <c r="M83" s="953">
        <f t="shared" si="45"/>
        <v>0</v>
      </c>
      <c r="N83" s="953">
        <f t="shared" si="45"/>
        <v>0</v>
      </c>
      <c r="O83" s="953">
        <f t="shared" si="45"/>
        <v>0</v>
      </c>
      <c r="P83" s="953">
        <f t="shared" si="45"/>
        <v>0</v>
      </c>
      <c r="Q83" s="953">
        <f t="shared" si="45"/>
        <v>0</v>
      </c>
      <c r="R83" s="953">
        <f t="shared" si="45"/>
        <v>0</v>
      </c>
      <c r="S83" s="953">
        <f t="shared" si="45"/>
        <v>0</v>
      </c>
      <c r="T83" s="953">
        <f t="shared" si="45"/>
        <v>0</v>
      </c>
      <c r="U83" s="953">
        <f t="shared" si="45"/>
        <v>0</v>
      </c>
      <c r="V83" s="950">
        <f t="shared" si="45"/>
        <v>0</v>
      </c>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row>
    <row r="84" spans="1:76" s="153" customFormat="1" ht="15" x14ac:dyDescent="0.25">
      <c r="A84" s="417"/>
      <c r="B84" s="954" t="str">
        <f>'3. Indoor Non-Potable Supply'!B158</f>
        <v>Bathroom Faucet</v>
      </c>
      <c r="C84" s="382" t="s">
        <v>73</v>
      </c>
      <c r="D84" s="820">
        <f>IF(C87="Manual Entry",0,IF(C84="Yes",'3. Indoor Non-Potable Supply'!F158,0))</f>
        <v>0</v>
      </c>
      <c r="E84" s="382" t="s">
        <v>73</v>
      </c>
      <c r="F84" s="820">
        <f>IF(E87="Manual Entry",0,IF(E84="Yes",'3. Indoor Non-Potable Supply'!G158,0))</f>
        <v>0</v>
      </c>
      <c r="G84" s="382" t="s">
        <v>73</v>
      </c>
      <c r="H84" s="820">
        <f>IF(G87="Manual Entry",0,IF(G84="Yes",'3. Indoor Non-Potable Supply'!H158,0))</f>
        <v>0</v>
      </c>
      <c r="I84" s="955">
        <f t="shared" si="42"/>
        <v>0</v>
      </c>
      <c r="J84" s="969">
        <f t="shared" si="43"/>
        <v>0</v>
      </c>
      <c r="K84" s="955">
        <f t="shared" si="44"/>
        <v>0</v>
      </c>
      <c r="L84" s="819">
        <f t="shared" si="45"/>
        <v>0</v>
      </c>
      <c r="M84" s="819">
        <f t="shared" si="45"/>
        <v>0</v>
      </c>
      <c r="N84" s="819">
        <f t="shared" si="45"/>
        <v>0</v>
      </c>
      <c r="O84" s="819">
        <f t="shared" si="45"/>
        <v>0</v>
      </c>
      <c r="P84" s="819">
        <f t="shared" si="45"/>
        <v>0</v>
      </c>
      <c r="Q84" s="819">
        <f t="shared" si="45"/>
        <v>0</v>
      </c>
      <c r="R84" s="819">
        <f t="shared" si="45"/>
        <v>0</v>
      </c>
      <c r="S84" s="819">
        <f t="shared" si="45"/>
        <v>0</v>
      </c>
      <c r="T84" s="819">
        <f t="shared" si="45"/>
        <v>0</v>
      </c>
      <c r="U84" s="819">
        <f t="shared" si="45"/>
        <v>0</v>
      </c>
      <c r="V84" s="820">
        <f t="shared" si="45"/>
        <v>0</v>
      </c>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c r="BT84" s="417"/>
      <c r="BU84" s="417"/>
      <c r="BV84" s="417"/>
      <c r="BW84" s="417"/>
      <c r="BX84" s="417"/>
    </row>
    <row r="85" spans="1:76" s="153" customFormat="1" ht="15" x14ac:dyDescent="0.25">
      <c r="A85" s="417"/>
      <c r="B85" s="954" t="str">
        <f>'3. Indoor Non-Potable Supply'!B159</f>
        <v>Bath</v>
      </c>
      <c r="C85" s="382" t="s">
        <v>73</v>
      </c>
      <c r="D85" s="820">
        <f>IF(C87="Manual Entry",0,IF(C85="Yes",'3. Indoor Non-Potable Supply'!F159,0))</f>
        <v>0</v>
      </c>
      <c r="E85" s="382" t="s">
        <v>73</v>
      </c>
      <c r="F85" s="820">
        <f>IF(E87="Manual Entry",0,IF(E85="Yes",'3. Indoor Non-Potable Supply'!G159,0))</f>
        <v>0</v>
      </c>
      <c r="G85" s="382" t="s">
        <v>73</v>
      </c>
      <c r="H85" s="820">
        <f>IF(G87="Manual Entry",0,IF(G85="Yes",'3. Indoor Non-Potable Supply'!H159,0))</f>
        <v>0</v>
      </c>
      <c r="I85" s="955">
        <f t="shared" si="42"/>
        <v>0</v>
      </c>
      <c r="J85" s="969">
        <f t="shared" si="43"/>
        <v>0</v>
      </c>
      <c r="K85" s="955">
        <f t="shared" si="44"/>
        <v>0</v>
      </c>
      <c r="L85" s="819">
        <f t="shared" si="45"/>
        <v>0</v>
      </c>
      <c r="M85" s="819">
        <f t="shared" si="45"/>
        <v>0</v>
      </c>
      <c r="N85" s="819">
        <f t="shared" si="45"/>
        <v>0</v>
      </c>
      <c r="O85" s="819">
        <f t="shared" si="45"/>
        <v>0</v>
      </c>
      <c r="P85" s="819">
        <f t="shared" si="45"/>
        <v>0</v>
      </c>
      <c r="Q85" s="819">
        <f t="shared" si="45"/>
        <v>0</v>
      </c>
      <c r="R85" s="819">
        <f t="shared" si="45"/>
        <v>0</v>
      </c>
      <c r="S85" s="819">
        <f t="shared" si="45"/>
        <v>0</v>
      </c>
      <c r="T85" s="819">
        <f t="shared" si="45"/>
        <v>0</v>
      </c>
      <c r="U85" s="819">
        <f t="shared" si="45"/>
        <v>0</v>
      </c>
      <c r="V85" s="820">
        <f t="shared" si="45"/>
        <v>0</v>
      </c>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7"/>
      <c r="BR85" s="417"/>
      <c r="BS85" s="417"/>
      <c r="BT85" s="417"/>
      <c r="BU85" s="417"/>
      <c r="BV85" s="417"/>
      <c r="BW85" s="417"/>
      <c r="BX85" s="417"/>
    </row>
    <row r="86" spans="1:76" s="153" customFormat="1" ht="15" x14ac:dyDescent="0.25">
      <c r="A86" s="417"/>
      <c r="B86" s="954" t="str">
        <f>'3. Indoor Non-Potable Supply'!B160</f>
        <v>Laundry Machine</v>
      </c>
      <c r="C86" s="382" t="s">
        <v>73</v>
      </c>
      <c r="D86" s="820">
        <f>IF(C87="Manual Entry",0,IF(C86="Yes",'3. Indoor Non-Potable Supply'!F160,0))</f>
        <v>0</v>
      </c>
      <c r="E86" s="382" t="s">
        <v>73</v>
      </c>
      <c r="F86" s="820">
        <f>IF(E87="Manual Entry",0,IF(E86="Yes",'3. Indoor Non-Potable Supply'!G160,0))</f>
        <v>0</v>
      </c>
      <c r="G86" s="382" t="s">
        <v>73</v>
      </c>
      <c r="H86" s="820">
        <f>IF(G87="Manual Entry",0,IF(G86="Yes",'3. Indoor Non-Potable Supply'!H160,0))</f>
        <v>0</v>
      </c>
      <c r="I86" s="955">
        <f t="shared" si="42"/>
        <v>0</v>
      </c>
      <c r="J86" s="969">
        <f t="shared" si="43"/>
        <v>0</v>
      </c>
      <c r="K86" s="955">
        <f t="shared" si="44"/>
        <v>0</v>
      </c>
      <c r="L86" s="819">
        <f t="shared" si="45"/>
        <v>0</v>
      </c>
      <c r="M86" s="819">
        <f t="shared" si="45"/>
        <v>0</v>
      </c>
      <c r="N86" s="819">
        <f t="shared" si="45"/>
        <v>0</v>
      </c>
      <c r="O86" s="819">
        <f t="shared" si="45"/>
        <v>0</v>
      </c>
      <c r="P86" s="819">
        <f t="shared" si="45"/>
        <v>0</v>
      </c>
      <c r="Q86" s="819">
        <f t="shared" si="45"/>
        <v>0</v>
      </c>
      <c r="R86" s="819">
        <f t="shared" si="45"/>
        <v>0</v>
      </c>
      <c r="S86" s="819">
        <f t="shared" si="45"/>
        <v>0</v>
      </c>
      <c r="T86" s="819">
        <f t="shared" si="45"/>
        <v>0</v>
      </c>
      <c r="U86" s="819">
        <f t="shared" si="45"/>
        <v>0</v>
      </c>
      <c r="V86" s="820">
        <f t="shared" si="45"/>
        <v>0</v>
      </c>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row>
    <row r="87" spans="1:76" s="153" customFormat="1" ht="69" customHeight="1" thickBot="1" x14ac:dyDescent="0.3">
      <c r="A87" s="417"/>
      <c r="B87" s="957" t="s">
        <v>748</v>
      </c>
      <c r="C87" s="1065" t="s">
        <v>719</v>
      </c>
      <c r="D87" s="1301">
        <f>'3. Indoor Non-Potable Supply'!I44</f>
        <v>0</v>
      </c>
      <c r="E87" s="1065" t="s">
        <v>719</v>
      </c>
      <c r="F87" s="1301">
        <f>'3. Indoor Non-Potable Supply'!J44</f>
        <v>0</v>
      </c>
      <c r="G87" s="1065" t="s">
        <v>719</v>
      </c>
      <c r="H87" s="1302">
        <f>'3. Indoor Non-Potable Supply'!K44</f>
        <v>0</v>
      </c>
      <c r="I87" s="958">
        <f>J87/365</f>
        <v>0</v>
      </c>
      <c r="J87" s="959">
        <f>IF(C87="Manual Entry",D87,0)+IF(E87="Manual Entry",F87,0)+IF(G87="Manual Entry",H87,0)</f>
        <v>0</v>
      </c>
      <c r="K87" s="960">
        <f>$J$87/12</f>
        <v>0</v>
      </c>
      <c r="L87" s="960">
        <f t="shared" ref="L87:V87" si="46">$J$87/12</f>
        <v>0</v>
      </c>
      <c r="M87" s="960">
        <f t="shared" si="46"/>
        <v>0</v>
      </c>
      <c r="N87" s="960">
        <f t="shared" si="46"/>
        <v>0</v>
      </c>
      <c r="O87" s="960">
        <f t="shared" si="46"/>
        <v>0</v>
      </c>
      <c r="P87" s="960">
        <f t="shared" si="46"/>
        <v>0</v>
      </c>
      <c r="Q87" s="960">
        <f t="shared" si="46"/>
        <v>0</v>
      </c>
      <c r="R87" s="960">
        <f t="shared" si="46"/>
        <v>0</v>
      </c>
      <c r="S87" s="960">
        <f t="shared" si="46"/>
        <v>0</v>
      </c>
      <c r="T87" s="960">
        <f t="shared" si="46"/>
        <v>0</v>
      </c>
      <c r="U87" s="960">
        <f t="shared" si="46"/>
        <v>0</v>
      </c>
      <c r="V87" s="963">
        <f t="shared" si="46"/>
        <v>0</v>
      </c>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row>
    <row r="88" spans="1:76" s="153" customFormat="1" ht="16.5" thickTop="1" thickBot="1" x14ac:dyDescent="0.3">
      <c r="A88" s="417"/>
      <c r="B88" s="1752" t="s">
        <v>661</v>
      </c>
      <c r="C88" s="1753"/>
      <c r="D88" s="1754">
        <f>IF(C87="Manual Entry",D87,SUM(D83:D86))</f>
        <v>0</v>
      </c>
      <c r="E88" s="1753"/>
      <c r="F88" s="1754">
        <f>IF(E87="Manual Entry",F87,SUM(F83:F86))</f>
        <v>0</v>
      </c>
      <c r="G88" s="1753"/>
      <c r="H88" s="1754">
        <f>IF(G87="Manual Entry",H87,SUM(H83:H86))</f>
        <v>0</v>
      </c>
      <c r="I88" s="1755">
        <f>J88/365</f>
        <v>0</v>
      </c>
      <c r="J88" s="1754">
        <f>SUM(D88,F88,H88)</f>
        <v>0</v>
      </c>
      <c r="K88" s="1756">
        <f>SUM(K83:K87)</f>
        <v>0</v>
      </c>
      <c r="L88" s="1756">
        <f t="shared" ref="L88" si="47">SUM(L83:L87)</f>
        <v>0</v>
      </c>
      <c r="M88" s="1756">
        <f t="shared" ref="M88" si="48">SUM(M83:M87)</f>
        <v>0</v>
      </c>
      <c r="N88" s="1756">
        <f t="shared" ref="N88" si="49">SUM(N83:N87)</f>
        <v>0</v>
      </c>
      <c r="O88" s="1756">
        <f t="shared" ref="O88" si="50">SUM(O83:O87)</f>
        <v>0</v>
      </c>
      <c r="P88" s="1756">
        <f t="shared" ref="P88" si="51">SUM(P83:P87)</f>
        <v>0</v>
      </c>
      <c r="Q88" s="1756">
        <f t="shared" ref="Q88" si="52">SUM(Q83:Q87)</f>
        <v>0</v>
      </c>
      <c r="R88" s="1756">
        <f t="shared" ref="R88" si="53">SUM(R83:R87)</f>
        <v>0</v>
      </c>
      <c r="S88" s="1756">
        <f t="shared" ref="S88" si="54">SUM(S83:S87)</f>
        <v>0</v>
      </c>
      <c r="T88" s="1756">
        <f t="shared" ref="T88" si="55">SUM(T83:T87)</f>
        <v>0</v>
      </c>
      <c r="U88" s="1756">
        <f t="shared" ref="U88" si="56">SUM(U83:U87)</f>
        <v>0</v>
      </c>
      <c r="V88" s="1757">
        <f t="shared" ref="V88" si="57">SUM(V83:V87)</f>
        <v>0</v>
      </c>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417"/>
      <c r="BV88" s="417"/>
      <c r="BW88" s="417"/>
      <c r="BX88" s="417"/>
    </row>
    <row r="89" spans="1:76" s="153" customFormat="1" ht="15" x14ac:dyDescent="0.25">
      <c r="A89" s="417"/>
      <c r="B89" s="954" t="str">
        <f>'3. Indoor Non-Potable Supply'!B161</f>
        <v>Toilet (Water Closet)</v>
      </c>
      <c r="C89" s="382" t="s">
        <v>73</v>
      </c>
      <c r="D89" s="820">
        <f>IF(C92="Manual Entry",0,IF(C89="Yes",'3. Indoor Non-Potable Supply'!F161,0))</f>
        <v>0</v>
      </c>
      <c r="E89" s="382" t="s">
        <v>73</v>
      </c>
      <c r="F89" s="820">
        <f>IF(E92="Manual Entry",0,IF(E89="Yes",'3. Indoor Non-Potable Supply'!G161,0))</f>
        <v>0</v>
      </c>
      <c r="G89" s="382" t="s">
        <v>73</v>
      </c>
      <c r="H89" s="820">
        <f>IF(G92="Manual Entry",0,IF(G89="Yes",'3. Indoor Non-Potable Supply'!H161,0))</f>
        <v>0</v>
      </c>
      <c r="I89" s="955">
        <f t="shared" si="42"/>
        <v>0</v>
      </c>
      <c r="J89" s="969">
        <f t="shared" si="43"/>
        <v>0</v>
      </c>
      <c r="K89" s="955">
        <f t="shared" si="44"/>
        <v>0</v>
      </c>
      <c r="L89" s="819">
        <f t="shared" si="45"/>
        <v>0</v>
      </c>
      <c r="M89" s="819">
        <f t="shared" si="45"/>
        <v>0</v>
      </c>
      <c r="N89" s="819">
        <f t="shared" si="45"/>
        <v>0</v>
      </c>
      <c r="O89" s="819">
        <f t="shared" si="45"/>
        <v>0</v>
      </c>
      <c r="P89" s="819">
        <f t="shared" si="45"/>
        <v>0</v>
      </c>
      <c r="Q89" s="819">
        <f t="shared" si="45"/>
        <v>0</v>
      </c>
      <c r="R89" s="819">
        <f t="shared" si="45"/>
        <v>0</v>
      </c>
      <c r="S89" s="819">
        <f t="shared" si="45"/>
        <v>0</v>
      </c>
      <c r="T89" s="819">
        <f t="shared" si="45"/>
        <v>0</v>
      </c>
      <c r="U89" s="819">
        <f t="shared" si="45"/>
        <v>0</v>
      </c>
      <c r="V89" s="820">
        <f t="shared" si="45"/>
        <v>0</v>
      </c>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417"/>
      <c r="BV89" s="417"/>
      <c r="BW89" s="417"/>
      <c r="BX89" s="417"/>
    </row>
    <row r="90" spans="1:76" s="153" customFormat="1" ht="15" x14ac:dyDescent="0.25">
      <c r="A90" s="417"/>
      <c r="B90" s="954" t="str">
        <f>'3. Indoor Non-Potable Supply'!B162</f>
        <v>Kitchen Faucet</v>
      </c>
      <c r="C90" s="382" t="s">
        <v>73</v>
      </c>
      <c r="D90" s="820">
        <f>IF(C92="Manual Entry",0,IF(C90="Yes",'3. Indoor Non-Potable Supply'!F162,0))</f>
        <v>0</v>
      </c>
      <c r="E90" s="382" t="s">
        <v>73</v>
      </c>
      <c r="F90" s="820">
        <f>IF(E92="Manual Entry",0,IF(E90="Yes",'3. Indoor Non-Potable Supply'!G162,0))</f>
        <v>0</v>
      </c>
      <c r="G90" s="382" t="s">
        <v>73</v>
      </c>
      <c r="H90" s="820">
        <f>IF(G92="Manual Entry",0,IF(G90="Yes",'3. Indoor Non-Potable Supply'!H162,0))</f>
        <v>0</v>
      </c>
      <c r="I90" s="955">
        <f t="shared" si="42"/>
        <v>0</v>
      </c>
      <c r="J90" s="969">
        <f t="shared" si="43"/>
        <v>0</v>
      </c>
      <c r="K90" s="955">
        <f t="shared" si="44"/>
        <v>0</v>
      </c>
      <c r="L90" s="819">
        <f t="shared" si="45"/>
        <v>0</v>
      </c>
      <c r="M90" s="819">
        <f t="shared" si="45"/>
        <v>0</v>
      </c>
      <c r="N90" s="819">
        <f t="shared" si="45"/>
        <v>0</v>
      </c>
      <c r="O90" s="819">
        <f t="shared" si="45"/>
        <v>0</v>
      </c>
      <c r="P90" s="819">
        <f t="shared" si="45"/>
        <v>0</v>
      </c>
      <c r="Q90" s="819">
        <f t="shared" si="45"/>
        <v>0</v>
      </c>
      <c r="R90" s="819">
        <f t="shared" si="45"/>
        <v>0</v>
      </c>
      <c r="S90" s="819">
        <f t="shared" si="45"/>
        <v>0</v>
      </c>
      <c r="T90" s="819">
        <f t="shared" si="45"/>
        <v>0</v>
      </c>
      <c r="U90" s="819">
        <f t="shared" si="45"/>
        <v>0</v>
      </c>
      <c r="V90" s="820">
        <f t="shared" si="45"/>
        <v>0</v>
      </c>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7"/>
      <c r="AY90" s="417"/>
      <c r="AZ90" s="417"/>
      <c r="BA90" s="417"/>
      <c r="BB90" s="417"/>
      <c r="BC90" s="417"/>
      <c r="BD90" s="417"/>
      <c r="BE90" s="417"/>
      <c r="BF90" s="417"/>
      <c r="BG90" s="417"/>
      <c r="BH90" s="417"/>
      <c r="BI90" s="417"/>
      <c r="BJ90" s="417"/>
      <c r="BK90" s="417"/>
      <c r="BL90" s="417"/>
      <c r="BM90" s="417"/>
      <c r="BN90" s="417"/>
      <c r="BO90" s="417"/>
      <c r="BP90" s="417"/>
      <c r="BQ90" s="417"/>
      <c r="BR90" s="417"/>
      <c r="BS90" s="417"/>
      <c r="BT90" s="417"/>
      <c r="BU90" s="417"/>
      <c r="BV90" s="417"/>
      <c r="BW90" s="417"/>
      <c r="BX90" s="417"/>
    </row>
    <row r="91" spans="1:76" s="153" customFormat="1" ht="15" x14ac:dyDescent="0.25">
      <c r="A91" s="417"/>
      <c r="B91" s="954" t="str">
        <f>'3. Indoor Non-Potable Supply'!B163</f>
        <v>Dishwasher</v>
      </c>
      <c r="C91" s="382" t="s">
        <v>73</v>
      </c>
      <c r="D91" s="820">
        <f>IF(C92="Manual Entry",0,IF(C91="Yes",'3. Indoor Non-Potable Supply'!F163,0))</f>
        <v>0</v>
      </c>
      <c r="E91" s="382" t="s">
        <v>73</v>
      </c>
      <c r="F91" s="820">
        <f>IF(E92="Manual Entry",0,IF(E91="Yes",'3. Indoor Non-Potable Supply'!G163,0))</f>
        <v>0</v>
      </c>
      <c r="G91" s="382" t="s">
        <v>73</v>
      </c>
      <c r="H91" s="820">
        <f>IF(G92="Manual Entry",0,IF(G91="Yes",'3. Indoor Non-Potable Supply'!H163,0))</f>
        <v>0</v>
      </c>
      <c r="I91" s="955">
        <f t="shared" si="42"/>
        <v>0</v>
      </c>
      <c r="J91" s="969">
        <f t="shared" si="43"/>
        <v>0</v>
      </c>
      <c r="K91" s="955">
        <f t="shared" si="44"/>
        <v>0</v>
      </c>
      <c r="L91" s="819">
        <f t="shared" ref="L91:V91" si="58">$J91/12</f>
        <v>0</v>
      </c>
      <c r="M91" s="819">
        <f t="shared" si="58"/>
        <v>0</v>
      </c>
      <c r="N91" s="819">
        <f t="shared" si="58"/>
        <v>0</v>
      </c>
      <c r="O91" s="819">
        <f t="shared" si="58"/>
        <v>0</v>
      </c>
      <c r="P91" s="819">
        <f t="shared" si="58"/>
        <v>0</v>
      </c>
      <c r="Q91" s="819">
        <f t="shared" si="58"/>
        <v>0</v>
      </c>
      <c r="R91" s="819">
        <f t="shared" si="58"/>
        <v>0</v>
      </c>
      <c r="S91" s="819">
        <f t="shared" si="58"/>
        <v>0</v>
      </c>
      <c r="T91" s="819">
        <f t="shared" si="58"/>
        <v>0</v>
      </c>
      <c r="U91" s="819">
        <f t="shared" si="58"/>
        <v>0</v>
      </c>
      <c r="V91" s="820">
        <f t="shared" si="58"/>
        <v>0</v>
      </c>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7"/>
      <c r="AY91" s="417"/>
      <c r="AZ91" s="417"/>
      <c r="BA91" s="417"/>
      <c r="BB91" s="417"/>
      <c r="BC91" s="417"/>
      <c r="BD91" s="417"/>
      <c r="BE91" s="417"/>
      <c r="BF91" s="417"/>
      <c r="BG91" s="417"/>
      <c r="BH91" s="417"/>
      <c r="BI91" s="417"/>
      <c r="BJ91" s="417"/>
      <c r="BK91" s="417"/>
      <c r="BL91" s="417"/>
      <c r="BM91" s="417"/>
      <c r="BN91" s="417"/>
      <c r="BO91" s="417"/>
      <c r="BP91" s="417"/>
      <c r="BQ91" s="417"/>
      <c r="BR91" s="417"/>
      <c r="BS91" s="417"/>
      <c r="BT91" s="417"/>
      <c r="BU91" s="417"/>
      <c r="BV91" s="417"/>
      <c r="BW91" s="417"/>
      <c r="BX91" s="417"/>
    </row>
    <row r="92" spans="1:76" s="153" customFormat="1" ht="66.75" customHeight="1" thickBot="1" x14ac:dyDescent="0.3">
      <c r="A92" s="417"/>
      <c r="B92" s="957" t="s">
        <v>747</v>
      </c>
      <c r="C92" s="1065" t="s">
        <v>719</v>
      </c>
      <c r="D92" s="1301">
        <f>'3. Indoor Non-Potable Supply'!U45</f>
        <v>0</v>
      </c>
      <c r="E92" s="1065" t="s">
        <v>719</v>
      </c>
      <c r="F92" s="1301">
        <f>'3. Indoor Non-Potable Supply'!V45</f>
        <v>0</v>
      </c>
      <c r="G92" s="1065" t="s">
        <v>719</v>
      </c>
      <c r="H92" s="1302">
        <f>'3. Indoor Non-Potable Supply'!W45</f>
        <v>0</v>
      </c>
      <c r="I92" s="958">
        <f>J92/365</f>
        <v>0</v>
      </c>
      <c r="J92" s="959">
        <f>IF(C92="Manual Entry",D92,0)+IF(E92="Manual Entry",F92,0)+IF(G92="Manual Entry",H92,0)</f>
        <v>0</v>
      </c>
      <c r="K92" s="960">
        <f>$J$92/12</f>
        <v>0</v>
      </c>
      <c r="L92" s="960">
        <f t="shared" ref="L92:V92" si="59">$J$92/12</f>
        <v>0</v>
      </c>
      <c r="M92" s="960">
        <f t="shared" si="59"/>
        <v>0</v>
      </c>
      <c r="N92" s="960">
        <f t="shared" si="59"/>
        <v>0</v>
      </c>
      <c r="O92" s="960">
        <f t="shared" si="59"/>
        <v>0</v>
      </c>
      <c r="P92" s="960">
        <f t="shared" si="59"/>
        <v>0</v>
      </c>
      <c r="Q92" s="960">
        <f t="shared" si="59"/>
        <v>0</v>
      </c>
      <c r="R92" s="960">
        <f t="shared" si="59"/>
        <v>0</v>
      </c>
      <c r="S92" s="960">
        <f t="shared" si="59"/>
        <v>0</v>
      </c>
      <c r="T92" s="960">
        <f t="shared" si="59"/>
        <v>0</v>
      </c>
      <c r="U92" s="960">
        <f t="shared" si="59"/>
        <v>0</v>
      </c>
      <c r="V92" s="963">
        <f t="shared" si="59"/>
        <v>0</v>
      </c>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417"/>
      <c r="BG92" s="417"/>
      <c r="BH92" s="417"/>
      <c r="BI92" s="417"/>
      <c r="BJ92" s="417"/>
      <c r="BK92" s="417"/>
      <c r="BL92" s="417"/>
      <c r="BM92" s="417"/>
      <c r="BN92" s="417"/>
      <c r="BO92" s="417"/>
      <c r="BP92" s="417"/>
      <c r="BQ92" s="417"/>
      <c r="BR92" s="417"/>
      <c r="BS92" s="417"/>
      <c r="BT92" s="417"/>
      <c r="BU92" s="417"/>
      <c r="BV92" s="417"/>
      <c r="BW92" s="417"/>
      <c r="BX92" s="417"/>
    </row>
    <row r="93" spans="1:76" s="153" customFormat="1" ht="16.5" thickTop="1" thickBot="1" x14ac:dyDescent="0.3">
      <c r="A93" s="417"/>
      <c r="B93" s="1791" t="s">
        <v>662</v>
      </c>
      <c r="C93" s="1792"/>
      <c r="D93" s="1793">
        <f>IF(C92="Manual Entry",D92,SUM(D89:D91))</f>
        <v>0</v>
      </c>
      <c r="E93" s="1792"/>
      <c r="F93" s="1793">
        <f>IF(E92="Manual Entry",F92,SUM(F89:F91))</f>
        <v>0</v>
      </c>
      <c r="G93" s="1792"/>
      <c r="H93" s="1793">
        <f>IF(G92="Manual Entry",H92,SUM(H89:H91))</f>
        <v>0</v>
      </c>
      <c r="I93" s="1794">
        <f>J93/365</f>
        <v>0</v>
      </c>
      <c r="J93" s="1793">
        <f>SUM(D93,F93,H93)</f>
        <v>0</v>
      </c>
      <c r="K93" s="1795">
        <f>SUM(K89:K92)</f>
        <v>0</v>
      </c>
      <c r="L93" s="1795">
        <f t="shared" ref="L93" si="60">SUM(L89:L92)</f>
        <v>0</v>
      </c>
      <c r="M93" s="1795">
        <f t="shared" ref="M93" si="61">SUM(M89:M92)</f>
        <v>0</v>
      </c>
      <c r="N93" s="1795">
        <f t="shared" ref="N93" si="62">SUM(N89:N92)</f>
        <v>0</v>
      </c>
      <c r="O93" s="1795">
        <f t="shared" ref="O93" si="63">SUM(O89:O92)</f>
        <v>0</v>
      </c>
      <c r="P93" s="1795">
        <f t="shared" ref="P93" si="64">SUM(P89:P92)</f>
        <v>0</v>
      </c>
      <c r="Q93" s="1795">
        <f t="shared" ref="Q93" si="65">SUM(Q89:Q92)</f>
        <v>0</v>
      </c>
      <c r="R93" s="1795">
        <f t="shared" ref="R93" si="66">SUM(R89:R92)</f>
        <v>0</v>
      </c>
      <c r="S93" s="1795">
        <f t="shared" ref="S93" si="67">SUM(S89:S92)</f>
        <v>0</v>
      </c>
      <c r="T93" s="1795">
        <f t="shared" ref="T93" si="68">SUM(T89:T92)</f>
        <v>0</v>
      </c>
      <c r="U93" s="1795">
        <f t="shared" ref="U93" si="69">SUM(U89:U92)</f>
        <v>0</v>
      </c>
      <c r="V93" s="1796">
        <f t="shared" ref="V93" si="70">SUM(V89:V92)</f>
        <v>0</v>
      </c>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7"/>
      <c r="AZ93" s="417"/>
      <c r="BA93" s="417"/>
      <c r="BB93" s="417"/>
      <c r="BC93" s="417"/>
      <c r="BD93" s="417"/>
      <c r="BE93" s="417"/>
      <c r="BF93" s="417"/>
      <c r="BG93" s="417"/>
      <c r="BH93" s="417"/>
      <c r="BI93" s="417"/>
      <c r="BJ93" s="417"/>
      <c r="BK93" s="417"/>
      <c r="BL93" s="417"/>
      <c r="BM93" s="417"/>
      <c r="BN93" s="417"/>
      <c r="BO93" s="417"/>
      <c r="BP93" s="417"/>
      <c r="BQ93" s="417"/>
      <c r="BR93" s="417"/>
      <c r="BS93" s="417"/>
      <c r="BT93" s="417"/>
      <c r="BU93" s="417"/>
      <c r="BV93" s="417"/>
      <c r="BW93" s="417"/>
      <c r="BX93" s="417"/>
    </row>
    <row r="94" spans="1:76" s="153" customFormat="1" ht="16.5" thickTop="1" thickBot="1" x14ac:dyDescent="0.3">
      <c r="A94" s="417"/>
      <c r="B94" s="1789" t="s">
        <v>600</v>
      </c>
      <c r="C94" s="1780"/>
      <c r="D94" s="1728">
        <f>SUM(D88,D93)</f>
        <v>0</v>
      </c>
      <c r="E94" s="1780"/>
      <c r="F94" s="1728">
        <f>SUM(F88,F93)</f>
        <v>0</v>
      </c>
      <c r="G94" s="1780"/>
      <c r="H94" s="1728">
        <f>SUM(H88,H93)</f>
        <v>0</v>
      </c>
      <c r="I94" s="1729">
        <f>SUM(I88,I93)</f>
        <v>0</v>
      </c>
      <c r="J94" s="1781">
        <f>SUM(J88,J93)</f>
        <v>0</v>
      </c>
      <c r="K94" s="1755">
        <f>SUM(K88,K93)</f>
        <v>0</v>
      </c>
      <c r="L94" s="1790">
        <f t="shared" ref="L94:V94" si="71">SUM(L88,L93)</f>
        <v>0</v>
      </c>
      <c r="M94" s="1790">
        <f t="shared" si="71"/>
        <v>0</v>
      </c>
      <c r="N94" s="1790">
        <f t="shared" si="71"/>
        <v>0</v>
      </c>
      <c r="O94" s="1790">
        <f t="shared" si="71"/>
        <v>0</v>
      </c>
      <c r="P94" s="1790">
        <f t="shared" si="71"/>
        <v>0</v>
      </c>
      <c r="Q94" s="1790">
        <f t="shared" si="71"/>
        <v>0</v>
      </c>
      <c r="R94" s="1790">
        <f t="shared" si="71"/>
        <v>0</v>
      </c>
      <c r="S94" s="1790">
        <f t="shared" si="71"/>
        <v>0</v>
      </c>
      <c r="T94" s="1790">
        <f t="shared" si="71"/>
        <v>0</v>
      </c>
      <c r="U94" s="1790">
        <f t="shared" si="71"/>
        <v>0</v>
      </c>
      <c r="V94" s="1790">
        <f t="shared" si="71"/>
        <v>0</v>
      </c>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7"/>
      <c r="AY94" s="417"/>
      <c r="AZ94" s="417"/>
      <c r="BA94" s="417"/>
      <c r="BB94" s="417"/>
      <c r="BC94" s="417"/>
      <c r="BD94" s="417"/>
      <c r="BE94" s="417"/>
      <c r="BF94" s="417"/>
      <c r="BG94" s="417"/>
      <c r="BH94" s="417"/>
      <c r="BI94" s="417"/>
      <c r="BJ94" s="417"/>
      <c r="BK94" s="417"/>
      <c r="BL94" s="417"/>
      <c r="BM94" s="417"/>
      <c r="BN94" s="417"/>
      <c r="BO94" s="417"/>
      <c r="BP94" s="417"/>
      <c r="BQ94" s="417"/>
      <c r="BR94" s="417"/>
      <c r="BS94" s="417"/>
      <c r="BT94" s="417"/>
      <c r="BU94" s="417"/>
      <c r="BV94" s="417"/>
      <c r="BW94" s="417"/>
      <c r="BX94" s="417"/>
    </row>
    <row r="95" spans="1:76" s="153" customFormat="1" ht="5.25" customHeight="1" thickBot="1" x14ac:dyDescent="0.3">
      <c r="A95" s="417"/>
      <c r="B95" s="412"/>
      <c r="C95" s="412"/>
      <c r="D95" s="412"/>
      <c r="E95" s="451"/>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7"/>
      <c r="AY95" s="417"/>
      <c r="AZ95" s="417"/>
      <c r="BA95" s="417"/>
      <c r="BB95" s="417"/>
      <c r="BC95" s="417"/>
      <c r="BD95" s="417"/>
      <c r="BE95" s="417"/>
      <c r="BF95" s="417"/>
      <c r="BG95" s="417"/>
      <c r="BH95" s="417"/>
      <c r="BI95" s="417"/>
      <c r="BJ95" s="417"/>
      <c r="BK95" s="417"/>
      <c r="BL95" s="417"/>
      <c r="BM95" s="417"/>
      <c r="BN95" s="417"/>
      <c r="BO95" s="417"/>
      <c r="BP95" s="417"/>
      <c r="BQ95" s="417"/>
      <c r="BR95" s="417"/>
      <c r="BS95" s="417"/>
      <c r="BT95" s="417"/>
      <c r="BU95" s="417"/>
      <c r="BV95" s="417"/>
      <c r="BW95" s="417"/>
      <c r="BX95" s="417"/>
    </row>
    <row r="96" spans="1:76" s="153" customFormat="1" ht="15" x14ac:dyDescent="0.25">
      <c r="A96" s="417"/>
      <c r="B96" s="1785" t="s">
        <v>741</v>
      </c>
      <c r="C96" s="1786"/>
      <c r="D96" s="1797"/>
      <c r="E96" s="1786"/>
      <c r="F96" s="1797"/>
      <c r="G96" s="1786"/>
      <c r="H96" s="1797"/>
      <c r="I96" s="1797"/>
      <c r="J96" s="1797"/>
      <c r="K96" s="1797"/>
      <c r="L96" s="1797"/>
      <c r="M96" s="1797"/>
      <c r="N96" s="1797"/>
      <c r="O96" s="1797"/>
      <c r="P96" s="1797"/>
      <c r="Q96" s="1797"/>
      <c r="R96" s="1797"/>
      <c r="S96" s="1797"/>
      <c r="T96" s="1797"/>
      <c r="U96" s="1797"/>
      <c r="V96" s="1798"/>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7"/>
      <c r="AY96" s="417"/>
      <c r="AZ96" s="417"/>
      <c r="BA96" s="417"/>
      <c r="BB96" s="417"/>
      <c r="BC96" s="417"/>
      <c r="BD96" s="417"/>
      <c r="BE96" s="417"/>
      <c r="BF96" s="417"/>
      <c r="BG96" s="417"/>
      <c r="BH96" s="417"/>
      <c r="BI96" s="417"/>
      <c r="BJ96" s="417"/>
      <c r="BK96" s="417"/>
      <c r="BL96" s="417"/>
      <c r="BM96" s="417"/>
      <c r="BN96" s="417"/>
      <c r="BO96" s="417"/>
      <c r="BP96" s="417"/>
      <c r="BQ96" s="417"/>
      <c r="BR96" s="417"/>
      <c r="BS96" s="417"/>
      <c r="BT96" s="417"/>
      <c r="BU96" s="417"/>
      <c r="BV96" s="417"/>
      <c r="BW96" s="417"/>
      <c r="BX96" s="417"/>
    </row>
    <row r="97" spans="1:76" s="153" customFormat="1" ht="15" x14ac:dyDescent="0.25">
      <c r="A97" s="417"/>
      <c r="B97" s="954" t="s">
        <v>225</v>
      </c>
      <c r="C97" s="382" t="s">
        <v>73</v>
      </c>
      <c r="D97" s="820">
        <f>IF(C98="Manual Entry",0,IF(C97="Yes",'3. Indoor Non-Potable Supply'!F173,0))</f>
        <v>0</v>
      </c>
      <c r="E97" s="382" t="s">
        <v>73</v>
      </c>
      <c r="F97" s="820">
        <f>IF(E98="Manual Entry",0,IF(E97="Yes",'3. Indoor Non-Potable Supply'!G173,0))</f>
        <v>0</v>
      </c>
      <c r="G97" s="382" t="s">
        <v>73</v>
      </c>
      <c r="H97" s="820">
        <f>IF(G98="Manual Entry",0,IF(G97="Yes",'3. Indoor Non-Potable Supply'!H173,0))</f>
        <v>0</v>
      </c>
      <c r="I97" s="955">
        <f>J97/365</f>
        <v>0</v>
      </c>
      <c r="J97" s="820">
        <f>SUM(D97,F97,H97)</f>
        <v>0</v>
      </c>
      <c r="K97" s="956">
        <f>IF($D$97=0,0,'3. Indoor Non-Potable Supply'!C57)+IF($F$97=0,0,'3. Indoor Non-Potable Supply'!C64)+IF($H$97=0,0,'3. Indoor Non-Potable Supply'!C71)</f>
        <v>0</v>
      </c>
      <c r="L97" s="819">
        <f>IF($D$97=0,0,'3. Indoor Non-Potable Supply'!D57)+IF($F$97=0,0,'3. Indoor Non-Potable Supply'!D64)+IF($H$97=0,0,'3. Indoor Non-Potable Supply'!D71)</f>
        <v>0</v>
      </c>
      <c r="M97" s="819">
        <f>IF($D$97=0,0,'3. Indoor Non-Potable Supply'!E57)+IF($F$97=0,0,'3. Indoor Non-Potable Supply'!E64)+IF($H$97=0,0,'3. Indoor Non-Potable Supply'!E71)</f>
        <v>0</v>
      </c>
      <c r="N97" s="819">
        <f>IF($D$97=0,0,'3. Indoor Non-Potable Supply'!F57)+IF($F$97=0,0,'3. Indoor Non-Potable Supply'!F64)+IF($H$97=0,0,'3. Indoor Non-Potable Supply'!F71)</f>
        <v>0</v>
      </c>
      <c r="O97" s="819">
        <f>IF($D$97=0,0,'3. Indoor Non-Potable Supply'!G57)+IF($F$97=0,0,'3. Indoor Non-Potable Supply'!G64)+IF($H$97=0,0,'3. Indoor Non-Potable Supply'!G71)</f>
        <v>0</v>
      </c>
      <c r="P97" s="819">
        <f>IF($D$97=0,0,'3. Indoor Non-Potable Supply'!H57)+IF($F$97=0,0,'3. Indoor Non-Potable Supply'!H64)+IF($H$97=0,0,'3. Indoor Non-Potable Supply'!H71)</f>
        <v>0</v>
      </c>
      <c r="Q97" s="819">
        <f>IF($D$97=0,0,'3. Indoor Non-Potable Supply'!I57)+IF($F$97=0,0,'3. Indoor Non-Potable Supply'!I64)+IF($H$97=0,0,'3. Indoor Non-Potable Supply'!I71)</f>
        <v>0</v>
      </c>
      <c r="R97" s="819">
        <f>IF($D$97=0,0,'3. Indoor Non-Potable Supply'!J57)+IF($F$97=0,0,'3. Indoor Non-Potable Supply'!J64)+IF($H$97=0,0,'3. Indoor Non-Potable Supply'!J71)</f>
        <v>0</v>
      </c>
      <c r="S97" s="819">
        <f>IF($D$97=0,0,'3. Indoor Non-Potable Supply'!K57)+IF($F$97=0,0,'3. Indoor Non-Potable Supply'!K64)+IF($H$97=0,0,'3. Indoor Non-Potable Supply'!K71)</f>
        <v>0</v>
      </c>
      <c r="T97" s="819">
        <f>IF($D$97=0,0,'3. Indoor Non-Potable Supply'!L57)+IF($F$97=0,0,'3. Indoor Non-Potable Supply'!L64)+IF($H$97=0,0,'3. Indoor Non-Potable Supply'!L71)</f>
        <v>0</v>
      </c>
      <c r="U97" s="819">
        <f>IF($D$97=0,0,'3. Indoor Non-Potable Supply'!M57)+IF($F$97=0,0,'3. Indoor Non-Potable Supply'!M64)+IF($H$97=0,0,'3. Indoor Non-Potable Supply'!M71)</f>
        <v>0</v>
      </c>
      <c r="V97" s="820">
        <f>IF($D$97=0,0,'3. Indoor Non-Potable Supply'!N57)+IF($F$97=0,0,'3. Indoor Non-Potable Supply'!N64)+IF($H$97=0,0,'3. Indoor Non-Potable Supply'!N71)</f>
        <v>0</v>
      </c>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7"/>
      <c r="AY97" s="417"/>
      <c r="AZ97" s="417"/>
      <c r="BA97" s="417"/>
      <c r="BB97" s="417"/>
      <c r="BC97" s="417"/>
      <c r="BD97" s="417"/>
      <c r="BE97" s="417"/>
      <c r="BF97" s="417"/>
      <c r="BG97" s="417"/>
      <c r="BH97" s="417"/>
      <c r="BI97" s="417"/>
      <c r="BJ97" s="417"/>
      <c r="BK97" s="417"/>
      <c r="BL97" s="417"/>
      <c r="BM97" s="417"/>
      <c r="BN97" s="417"/>
      <c r="BO97" s="417"/>
      <c r="BP97" s="417"/>
      <c r="BQ97" s="417"/>
      <c r="BR97" s="417"/>
      <c r="BS97" s="417"/>
      <c r="BT97" s="417"/>
      <c r="BU97" s="417"/>
      <c r="BV97" s="417"/>
      <c r="BW97" s="417"/>
      <c r="BX97" s="417"/>
    </row>
    <row r="98" spans="1:76" s="153" customFormat="1" ht="30.75" thickBot="1" x14ac:dyDescent="0.3">
      <c r="A98" s="417"/>
      <c r="B98" s="957" t="s">
        <v>746</v>
      </c>
      <c r="C98" s="1065" t="s">
        <v>719</v>
      </c>
      <c r="D98" s="1301">
        <f>IF(C98="Manual Entry",SUM('3. Indoor Non-Potable Supply'!C59:N59),0)</f>
        <v>0</v>
      </c>
      <c r="E98" s="1065" t="s">
        <v>719</v>
      </c>
      <c r="F98" s="1301">
        <f>IF(E98="Manual Entry",SUM('3. Indoor Non-Potable Supply'!C66:N66),0)</f>
        <v>0</v>
      </c>
      <c r="G98" s="1065" t="s">
        <v>719</v>
      </c>
      <c r="H98" s="1302">
        <f>IF(G98="Manual Entry",SUM('3. Indoor Non-Potable Supply'!C73:N73),0)</f>
        <v>0</v>
      </c>
      <c r="I98" s="958">
        <f>J98/365</f>
        <v>0</v>
      </c>
      <c r="J98" s="959">
        <f>IF(C98="Manual Entry",D98,0)+IF(E98="Manual Entry",F98,0)+IF(G98="Manual Entry",H98,0)</f>
        <v>0</v>
      </c>
      <c r="K98" s="960">
        <f>IF($C$98="Manual Entry",'3. Indoor Non-Potable Supply'!C59,0)+IF('7. Project Definition'!$E$98="Manual Entry",'3. Indoor Non-Potable Supply'!C66,0)+IF('7. Project Definition'!$G$98="Manual Entry",'3. Indoor Non-Potable Supply'!C73,0)</f>
        <v>0</v>
      </c>
      <c r="L98" s="961">
        <f>IF($C$98="Manual Entry",'3. Indoor Non-Potable Supply'!D59,0)+IF('7. Project Definition'!$E$98="Manual Entry",'3. Indoor Non-Potable Supply'!D66,0)+IF('7. Project Definition'!$G$98="Manual Entry",'3. Indoor Non-Potable Supply'!D73,0)</f>
        <v>0</v>
      </c>
      <c r="M98" s="961">
        <f>IF($C$98="Manual Entry",'3. Indoor Non-Potable Supply'!E59,0)+IF('7. Project Definition'!$E$98="Manual Entry",'3. Indoor Non-Potable Supply'!E66,0)+IF('7. Project Definition'!$G$98="Manual Entry",'3. Indoor Non-Potable Supply'!E73,0)</f>
        <v>0</v>
      </c>
      <c r="N98" s="961">
        <f>IF($C$98="Manual Entry",'3. Indoor Non-Potable Supply'!F59,0)+IF('7. Project Definition'!$E$98="Manual Entry",'3. Indoor Non-Potable Supply'!F66,0)+IF('7. Project Definition'!$G$98="Manual Entry",'3. Indoor Non-Potable Supply'!F73,0)</f>
        <v>0</v>
      </c>
      <c r="O98" s="961">
        <f>IF($C$98="Manual Entry",'3. Indoor Non-Potable Supply'!G59,0)+IF('7. Project Definition'!$E$98="Manual Entry",'3. Indoor Non-Potable Supply'!G66,0)+IF('7. Project Definition'!$G$98="Manual Entry",'3. Indoor Non-Potable Supply'!G73,0)</f>
        <v>0</v>
      </c>
      <c r="P98" s="961">
        <f>IF($C$98="Manual Entry",'3. Indoor Non-Potable Supply'!H59,0)+IF('7. Project Definition'!$E$98="Manual Entry",'3. Indoor Non-Potable Supply'!H66,0)+IF('7. Project Definition'!$G$98="Manual Entry",'3. Indoor Non-Potable Supply'!H73,0)</f>
        <v>0</v>
      </c>
      <c r="Q98" s="961">
        <f>IF($C$98="Manual Entry",'3. Indoor Non-Potable Supply'!I59,0)+IF('7. Project Definition'!$E$98="Manual Entry",'3. Indoor Non-Potable Supply'!I66,0)+IF('7. Project Definition'!$G$98="Manual Entry",'3. Indoor Non-Potable Supply'!I73,0)</f>
        <v>0</v>
      </c>
      <c r="R98" s="961">
        <f>IF($C$98="Manual Entry",'3. Indoor Non-Potable Supply'!J59,0)+IF('7. Project Definition'!$E$98="Manual Entry",'3. Indoor Non-Potable Supply'!J66,0)+IF('7. Project Definition'!$G$98="Manual Entry",'3. Indoor Non-Potable Supply'!J73,0)</f>
        <v>0</v>
      </c>
      <c r="S98" s="961">
        <f>IF($C$98="Manual Entry",'3. Indoor Non-Potable Supply'!K59,0)+IF('7. Project Definition'!$E$98="Manual Entry",'3. Indoor Non-Potable Supply'!K66,0)+IF('7. Project Definition'!$G$98="Manual Entry",'3. Indoor Non-Potable Supply'!K73,0)</f>
        <v>0</v>
      </c>
      <c r="T98" s="961">
        <f>IF($C$98="Manual Entry",'3. Indoor Non-Potable Supply'!L59,0)+IF('7. Project Definition'!$E$98="Manual Entry",'3. Indoor Non-Potable Supply'!L66,0)+IF('7. Project Definition'!$G$98="Manual Entry",'3. Indoor Non-Potable Supply'!L73,0)</f>
        <v>0</v>
      </c>
      <c r="U98" s="961">
        <f>IF($C$98="Manual Entry",'3. Indoor Non-Potable Supply'!M59,0)+IF('7. Project Definition'!$E$98="Manual Entry",'3. Indoor Non-Potable Supply'!M66,0)+IF('7. Project Definition'!$G$98="Manual Entry",'3. Indoor Non-Potable Supply'!M73,0)</f>
        <v>0</v>
      </c>
      <c r="V98" s="959">
        <f>IF($C$98="Manual Entry",'3. Indoor Non-Potable Supply'!N59,0)+IF('7. Project Definition'!$E$98="Manual Entry",'3. Indoor Non-Potable Supply'!N66,0)+IF('7. Project Definition'!$G$98="Manual Entry",'3. Indoor Non-Potable Supply'!N73,0)</f>
        <v>0</v>
      </c>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row>
    <row r="99" spans="1:76" s="153" customFormat="1" ht="16.5" thickTop="1" thickBot="1" x14ac:dyDescent="0.3">
      <c r="A99" s="417"/>
      <c r="B99" s="1752" t="s">
        <v>667</v>
      </c>
      <c r="C99" s="1753"/>
      <c r="D99" s="1754">
        <f>IF(C98="Manual Entry",D98,D97)</f>
        <v>0</v>
      </c>
      <c r="E99" s="1753"/>
      <c r="F99" s="1754">
        <f>IF(E98="Manual Entry",F98,F97)</f>
        <v>0</v>
      </c>
      <c r="G99" s="1753"/>
      <c r="H99" s="1754">
        <f>IF(G98="Manual Entry",H98,H97)</f>
        <v>0</v>
      </c>
      <c r="I99" s="1729">
        <f>J99/365</f>
        <v>0</v>
      </c>
      <c r="J99" s="1781">
        <f>SUM(D99,F99,H99)</f>
        <v>0</v>
      </c>
      <c r="K99" s="1755">
        <f>K97+K98</f>
        <v>0</v>
      </c>
      <c r="L99" s="1782">
        <f t="shared" ref="L99:V99" si="72">L97+L98</f>
        <v>0</v>
      </c>
      <c r="M99" s="1782">
        <f t="shared" si="72"/>
        <v>0</v>
      </c>
      <c r="N99" s="1782">
        <f t="shared" si="72"/>
        <v>0</v>
      </c>
      <c r="O99" s="1782">
        <f t="shared" si="72"/>
        <v>0</v>
      </c>
      <c r="P99" s="1782">
        <f t="shared" si="72"/>
        <v>0</v>
      </c>
      <c r="Q99" s="1782">
        <f t="shared" si="72"/>
        <v>0</v>
      </c>
      <c r="R99" s="1782">
        <f t="shared" si="72"/>
        <v>0</v>
      </c>
      <c r="S99" s="1782">
        <f t="shared" si="72"/>
        <v>0</v>
      </c>
      <c r="T99" s="1782">
        <f t="shared" si="72"/>
        <v>0</v>
      </c>
      <c r="U99" s="1782">
        <f t="shared" si="72"/>
        <v>0</v>
      </c>
      <c r="V99" s="1732">
        <f t="shared" si="72"/>
        <v>0</v>
      </c>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7"/>
      <c r="AY99" s="417"/>
      <c r="AZ99" s="417"/>
      <c r="BA99" s="417"/>
      <c r="BB99" s="417"/>
      <c r="BC99" s="417"/>
      <c r="BD99" s="417"/>
      <c r="BE99" s="417"/>
      <c r="BF99" s="417"/>
      <c r="BG99" s="417"/>
      <c r="BH99" s="417"/>
      <c r="BI99" s="417"/>
      <c r="BJ99" s="417"/>
      <c r="BK99" s="417"/>
      <c r="BL99" s="417"/>
      <c r="BM99" s="417"/>
      <c r="BN99" s="417"/>
      <c r="BO99" s="417"/>
      <c r="BP99" s="417"/>
      <c r="BQ99" s="417"/>
      <c r="BR99" s="417"/>
      <c r="BS99" s="417"/>
      <c r="BT99" s="417"/>
      <c r="BU99" s="417"/>
      <c r="BV99" s="417"/>
      <c r="BW99" s="417"/>
      <c r="BX99" s="417"/>
    </row>
    <row r="100" spans="1:76" s="153" customFormat="1" ht="19.5" customHeight="1" x14ac:dyDescent="0.25">
      <c r="A100" s="417"/>
      <c r="B100" s="970"/>
      <c r="C100" s="412"/>
      <c r="D100" s="412"/>
      <c r="E100" s="451"/>
      <c r="F100" s="402"/>
      <c r="G100" s="402"/>
      <c r="H100" s="402"/>
      <c r="I100" s="402"/>
      <c r="J100" s="402"/>
      <c r="K100" s="402"/>
      <c r="L100" s="402"/>
      <c r="M100" s="402"/>
      <c r="N100" s="402"/>
      <c r="O100" s="402"/>
      <c r="P100" s="402"/>
      <c r="Q100" s="402"/>
      <c r="R100" s="402"/>
      <c r="S100" s="402"/>
      <c r="T100" s="402"/>
      <c r="U100" s="402"/>
      <c r="V100" s="971"/>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417"/>
      <c r="BA100" s="417"/>
      <c r="BB100" s="417"/>
      <c r="BC100" s="417"/>
      <c r="BD100" s="417"/>
      <c r="BE100" s="417"/>
      <c r="BF100" s="417"/>
      <c r="BG100" s="417"/>
      <c r="BH100" s="417"/>
      <c r="BI100" s="417"/>
      <c r="BJ100" s="417"/>
      <c r="BK100" s="417"/>
      <c r="BL100" s="417"/>
      <c r="BM100" s="417"/>
      <c r="BN100" s="417"/>
      <c r="BO100" s="417"/>
      <c r="BP100" s="417"/>
      <c r="BQ100" s="417"/>
      <c r="BR100" s="417"/>
      <c r="BS100" s="417"/>
      <c r="BT100" s="417"/>
      <c r="BU100" s="417"/>
      <c r="BV100" s="417"/>
      <c r="BW100" s="417"/>
      <c r="BX100" s="417"/>
    </row>
    <row r="101" spans="1:76" s="153" customFormat="1" ht="27" customHeight="1" thickBot="1" x14ac:dyDescent="0.3">
      <c r="A101" s="417"/>
      <c r="B101" s="2098" t="s">
        <v>793</v>
      </c>
      <c r="C101" s="2099"/>
      <c r="D101" s="2099"/>
      <c r="E101" s="2099"/>
      <c r="F101" s="2099"/>
      <c r="G101" s="2099"/>
      <c r="H101" s="2099"/>
      <c r="I101" s="2099"/>
      <c r="J101" s="2099"/>
      <c r="K101" s="2099"/>
      <c r="L101" s="2099"/>
      <c r="M101" s="2099"/>
      <c r="N101" s="2099"/>
      <c r="O101" s="2099"/>
      <c r="P101" s="2099"/>
      <c r="Q101" s="2099"/>
      <c r="R101" s="2099"/>
      <c r="S101" s="2099"/>
      <c r="T101" s="2099"/>
      <c r="U101" s="2099"/>
      <c r="V101" s="2100"/>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7"/>
      <c r="AY101" s="417"/>
      <c r="AZ101" s="417"/>
      <c r="BA101" s="417"/>
      <c r="BB101" s="417"/>
      <c r="BC101" s="417"/>
      <c r="BD101" s="417"/>
      <c r="BE101" s="417"/>
      <c r="BF101" s="417"/>
      <c r="BG101" s="417"/>
      <c r="BH101" s="417"/>
      <c r="BI101" s="417"/>
      <c r="BJ101" s="417"/>
      <c r="BK101" s="417"/>
      <c r="BL101" s="417"/>
      <c r="BM101" s="417"/>
      <c r="BN101" s="417"/>
      <c r="BO101" s="417"/>
      <c r="BP101" s="417"/>
      <c r="BQ101" s="417"/>
      <c r="BR101" s="417"/>
      <c r="BS101" s="417"/>
      <c r="BT101" s="417"/>
      <c r="BU101" s="417"/>
      <c r="BV101" s="417"/>
      <c r="BW101" s="417"/>
      <c r="BX101" s="417"/>
    </row>
    <row r="102" spans="1:76" s="153" customFormat="1" ht="15.75" thickBot="1" x14ac:dyDescent="0.3">
      <c r="A102" s="417"/>
      <c r="B102" s="1799" t="s">
        <v>742</v>
      </c>
      <c r="C102" s="1800"/>
      <c r="D102" s="1801"/>
      <c r="E102" s="1800"/>
      <c r="F102" s="1801"/>
      <c r="G102" s="1800"/>
      <c r="H102" s="1801"/>
      <c r="I102" s="1801"/>
      <c r="J102" s="1801"/>
      <c r="K102" s="1801"/>
      <c r="L102" s="1801"/>
      <c r="M102" s="1801"/>
      <c r="N102" s="1801"/>
      <c r="O102" s="1801"/>
      <c r="P102" s="1801"/>
      <c r="Q102" s="1801"/>
      <c r="R102" s="1801"/>
      <c r="S102" s="1801"/>
      <c r="T102" s="1801"/>
      <c r="U102" s="1801"/>
      <c r="V102" s="1802"/>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c r="AY102" s="417"/>
      <c r="AZ102" s="417"/>
      <c r="BA102" s="417"/>
      <c r="BB102" s="417"/>
      <c r="BC102" s="417"/>
      <c r="BD102" s="417"/>
      <c r="BE102" s="417"/>
      <c r="BF102" s="417"/>
      <c r="BG102" s="417"/>
      <c r="BH102" s="417"/>
      <c r="BI102" s="417"/>
      <c r="BJ102" s="417"/>
      <c r="BK102" s="417"/>
      <c r="BL102" s="417"/>
      <c r="BM102" s="417"/>
      <c r="BN102" s="417"/>
      <c r="BO102" s="417"/>
      <c r="BP102" s="417"/>
      <c r="BQ102" s="417"/>
      <c r="BR102" s="417"/>
      <c r="BS102" s="417"/>
      <c r="BT102" s="417"/>
      <c r="BU102" s="417"/>
      <c r="BV102" s="417"/>
      <c r="BW102" s="417"/>
      <c r="BX102" s="417"/>
    </row>
    <row r="103" spans="1:76" s="153" customFormat="1" ht="15.75" thickBot="1" x14ac:dyDescent="0.3">
      <c r="A103" s="417"/>
      <c r="B103" s="972" t="s">
        <v>595</v>
      </c>
      <c r="C103" s="1066" t="s">
        <v>73</v>
      </c>
      <c r="D103" s="973">
        <f>IF(C105="Manual Entry",0,IF(C103="Yes",'3. Indoor Non-Potable Supply'!F172,0))</f>
        <v>0</v>
      </c>
      <c r="E103" s="1066" t="s">
        <v>73</v>
      </c>
      <c r="F103" s="973">
        <f>IF(E106="Manual Entry",0,IF(E103="Yes",'3. Indoor Non-Potable Supply'!G172,0))</f>
        <v>0</v>
      </c>
      <c r="G103" s="1066" t="s">
        <v>73</v>
      </c>
      <c r="H103" s="973">
        <f>IF(G107="Manual Entry",0,IF(G103="Yes",'3. Indoor Non-Potable Supply'!H172,0))</f>
        <v>0</v>
      </c>
      <c r="I103" s="955">
        <f t="shared" ref="I103" si="73">J103/365</f>
        <v>0</v>
      </c>
      <c r="J103" s="820">
        <f t="shared" ref="J103" si="74">SUM(D103,F103,H103)</f>
        <v>0</v>
      </c>
      <c r="K103" s="956">
        <f>$J103/12</f>
        <v>0</v>
      </c>
      <c r="L103" s="819">
        <f t="shared" ref="L103:V103" si="75">$J103/12</f>
        <v>0</v>
      </c>
      <c r="M103" s="819">
        <f t="shared" si="75"/>
        <v>0</v>
      </c>
      <c r="N103" s="819">
        <f t="shared" si="75"/>
        <v>0</v>
      </c>
      <c r="O103" s="819">
        <f t="shared" si="75"/>
        <v>0</v>
      </c>
      <c r="P103" s="819">
        <f t="shared" si="75"/>
        <v>0</v>
      </c>
      <c r="Q103" s="819">
        <f t="shared" si="75"/>
        <v>0</v>
      </c>
      <c r="R103" s="819">
        <f t="shared" si="75"/>
        <v>0</v>
      </c>
      <c r="S103" s="819">
        <f t="shared" si="75"/>
        <v>0</v>
      </c>
      <c r="T103" s="819">
        <f t="shared" si="75"/>
        <v>0</v>
      </c>
      <c r="U103" s="819">
        <f t="shared" si="75"/>
        <v>0</v>
      </c>
      <c r="V103" s="820">
        <f t="shared" si="75"/>
        <v>0</v>
      </c>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7"/>
      <c r="AZ103" s="417"/>
      <c r="BA103" s="417"/>
      <c r="BB103" s="417"/>
      <c r="BC103" s="417"/>
      <c r="BD103" s="417"/>
      <c r="BE103" s="417"/>
      <c r="BF103" s="417"/>
      <c r="BG103" s="417"/>
      <c r="BH103" s="417"/>
      <c r="BI103" s="417"/>
      <c r="BJ103" s="417"/>
      <c r="BK103" s="417"/>
      <c r="BL103" s="417"/>
      <c r="BM103" s="417"/>
      <c r="BN103" s="417"/>
      <c r="BO103" s="417"/>
      <c r="BP103" s="417"/>
      <c r="BQ103" s="417"/>
      <c r="BR103" s="417"/>
      <c r="BS103" s="417"/>
      <c r="BT103" s="417"/>
      <c r="BU103" s="417"/>
      <c r="BV103" s="417"/>
      <c r="BW103" s="417"/>
      <c r="BX103" s="417"/>
    </row>
    <row r="104" spans="1:76" s="153" customFormat="1" ht="30.75" thickBot="1" x14ac:dyDescent="0.3">
      <c r="A104" s="417"/>
      <c r="B104" s="974" t="s">
        <v>665</v>
      </c>
      <c r="C104" s="975"/>
      <c r="D104" s="976"/>
      <c r="E104" s="976"/>
      <c r="F104" s="976"/>
      <c r="G104" s="976"/>
      <c r="H104" s="977"/>
      <c r="I104" s="978"/>
      <c r="J104" s="978"/>
      <c r="K104" s="978"/>
      <c r="L104" s="978"/>
      <c r="M104" s="978"/>
      <c r="N104" s="978"/>
      <c r="O104" s="978"/>
      <c r="P104" s="978"/>
      <c r="Q104" s="978"/>
      <c r="R104" s="978"/>
      <c r="S104" s="978"/>
      <c r="T104" s="978"/>
      <c r="U104" s="978"/>
      <c r="V104" s="979"/>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row>
    <row r="105" spans="1:76" s="153" customFormat="1" ht="30" x14ac:dyDescent="0.25">
      <c r="A105" s="417"/>
      <c r="B105" s="980" t="s">
        <v>745</v>
      </c>
      <c r="C105" s="1067" t="s">
        <v>641</v>
      </c>
      <c r="D105" s="1303">
        <f>IF(C105="Manual Entry",SUM(K105:V105),0)</f>
        <v>0</v>
      </c>
      <c r="E105" s="981"/>
      <c r="F105" s="982"/>
      <c r="G105" s="983"/>
      <c r="H105" s="984"/>
      <c r="I105" s="985">
        <f>J105/365</f>
        <v>0</v>
      </c>
      <c r="J105" s="986">
        <f>IF(C105="Manual Entry",D105,0)</f>
        <v>0</v>
      </c>
      <c r="K105" s="1304"/>
      <c r="L105" s="1304"/>
      <c r="M105" s="1304"/>
      <c r="N105" s="1304"/>
      <c r="O105" s="1304"/>
      <c r="P105" s="1304"/>
      <c r="Q105" s="1304"/>
      <c r="R105" s="1304"/>
      <c r="S105" s="1304"/>
      <c r="T105" s="1304"/>
      <c r="U105" s="1304"/>
      <c r="V105" s="1305"/>
      <c r="W105" s="417"/>
      <c r="X105" s="417"/>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7"/>
      <c r="AY105" s="417"/>
      <c r="AZ105" s="417"/>
      <c r="BA105" s="417"/>
      <c r="BB105" s="417"/>
      <c r="BC105" s="417"/>
      <c r="BD105" s="417"/>
      <c r="BE105" s="417"/>
      <c r="BF105" s="417"/>
      <c r="BG105" s="417"/>
      <c r="BH105" s="417"/>
      <c r="BI105" s="417"/>
      <c r="BJ105" s="417"/>
      <c r="BK105" s="417"/>
      <c r="BL105" s="417"/>
      <c r="BM105" s="417"/>
      <c r="BN105" s="417"/>
      <c r="BO105" s="417"/>
      <c r="BP105" s="417"/>
      <c r="BQ105" s="417"/>
      <c r="BR105" s="417"/>
      <c r="BS105" s="417"/>
      <c r="BT105" s="417"/>
      <c r="BU105" s="417"/>
      <c r="BV105" s="417"/>
      <c r="BW105" s="417"/>
      <c r="BX105" s="417"/>
    </row>
    <row r="106" spans="1:76" s="153" customFormat="1" ht="30" x14ac:dyDescent="0.25">
      <c r="A106" s="417"/>
      <c r="B106" s="987" t="s">
        <v>744</v>
      </c>
      <c r="C106" s="988"/>
      <c r="D106" s="989"/>
      <c r="E106" s="1068" t="s">
        <v>641</v>
      </c>
      <c r="F106" s="1306">
        <f>IF(E106="Manual Entry",SUM(K106:V106),0)</f>
        <v>0</v>
      </c>
      <c r="G106" s="990"/>
      <c r="H106" s="991"/>
      <c r="I106" s="992">
        <f>J106/365</f>
        <v>0</v>
      </c>
      <c r="J106" s="986">
        <f>IF(E106="Manual Entry",F106,0)</f>
        <v>0</v>
      </c>
      <c r="K106" s="1304"/>
      <c r="L106" s="1304"/>
      <c r="M106" s="1304"/>
      <c r="N106" s="1304"/>
      <c r="O106" s="1304"/>
      <c r="P106" s="1304"/>
      <c r="Q106" s="1304"/>
      <c r="R106" s="1304"/>
      <c r="S106" s="1304"/>
      <c r="T106" s="1304"/>
      <c r="U106" s="1304"/>
      <c r="V106" s="1305"/>
      <c r="W106" s="417"/>
      <c r="X106" s="417"/>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417"/>
      <c r="AW106" s="417"/>
      <c r="AX106" s="417"/>
      <c r="AY106" s="417"/>
      <c r="AZ106" s="417"/>
      <c r="BA106" s="417"/>
      <c r="BB106" s="417"/>
      <c r="BC106" s="417"/>
      <c r="BD106" s="417"/>
      <c r="BE106" s="417"/>
      <c r="BF106" s="417"/>
      <c r="BG106" s="417"/>
      <c r="BH106" s="417"/>
      <c r="BI106" s="417"/>
      <c r="BJ106" s="417"/>
      <c r="BK106" s="417"/>
      <c r="BL106" s="417"/>
      <c r="BM106" s="417"/>
      <c r="BN106" s="417"/>
      <c r="BO106" s="417"/>
      <c r="BP106" s="417"/>
      <c r="BQ106" s="417"/>
      <c r="BR106" s="417"/>
      <c r="BS106" s="417"/>
      <c r="BT106" s="417"/>
      <c r="BU106" s="417"/>
      <c r="BV106" s="417"/>
      <c r="BW106" s="417"/>
      <c r="BX106" s="417"/>
    </row>
    <row r="107" spans="1:76" s="153" customFormat="1" ht="30.75" thickBot="1" x14ac:dyDescent="0.3">
      <c r="A107" s="417"/>
      <c r="B107" s="993" t="s">
        <v>743</v>
      </c>
      <c r="C107" s="957"/>
      <c r="D107" s="994"/>
      <c r="E107" s="957"/>
      <c r="F107" s="994"/>
      <c r="G107" s="1069" t="s">
        <v>641</v>
      </c>
      <c r="H107" s="1307">
        <f>IF(G107="Manual Entry",SUM(K107:V107),0)</f>
        <v>0</v>
      </c>
      <c r="I107" s="995">
        <f>J107/365</f>
        <v>0</v>
      </c>
      <c r="J107" s="986">
        <f>IF(G107="Manual Entry",H107,0)</f>
        <v>0</v>
      </c>
      <c r="K107" s="1308"/>
      <c r="L107" s="1309"/>
      <c r="M107" s="1309"/>
      <c r="N107" s="1309"/>
      <c r="O107" s="1309"/>
      <c r="P107" s="1309"/>
      <c r="Q107" s="1309"/>
      <c r="R107" s="1309"/>
      <c r="S107" s="1309"/>
      <c r="T107" s="1309"/>
      <c r="U107" s="1309"/>
      <c r="V107" s="130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row>
    <row r="108" spans="1:76" s="153" customFormat="1" ht="16.5" thickTop="1" thickBot="1" x14ac:dyDescent="0.3">
      <c r="A108" s="417"/>
      <c r="B108" s="1803" t="s">
        <v>666</v>
      </c>
      <c r="C108" s="1804"/>
      <c r="D108" s="1805">
        <f>IF(C105="Manual Entry",D105,D103)</f>
        <v>0</v>
      </c>
      <c r="E108" s="1806"/>
      <c r="F108" s="1805">
        <f>IF(E106="Manual Entry",F106,F103)</f>
        <v>0</v>
      </c>
      <c r="G108" s="1804"/>
      <c r="H108" s="1807">
        <f>IF(G107="Manual Entry",H107,H103)</f>
        <v>0</v>
      </c>
      <c r="I108" s="1794">
        <f>J108/365</f>
        <v>0</v>
      </c>
      <c r="J108" s="1793">
        <f>SUM(D108,F108,H108)</f>
        <v>0</v>
      </c>
      <c r="K108" s="1808">
        <f>K103+IF($C$105="Manual Entry",K105,0)+IF($E$106="Manual Entry",K106,0)+IF($G$107="Manual Entry",K107,0)</f>
        <v>0</v>
      </c>
      <c r="L108" s="1808">
        <f t="shared" ref="L108:V108" si="76">L103+IF($C$105="Manual Entry",L105,0)+IF($E$106="Manual Entry",L106,0)+IF($G$107="Manual Entry",L107,0)</f>
        <v>0</v>
      </c>
      <c r="M108" s="1808">
        <f t="shared" si="76"/>
        <v>0</v>
      </c>
      <c r="N108" s="1808">
        <f t="shared" si="76"/>
        <v>0</v>
      </c>
      <c r="O108" s="1808">
        <f t="shared" si="76"/>
        <v>0</v>
      </c>
      <c r="P108" s="1808">
        <f t="shared" si="76"/>
        <v>0</v>
      </c>
      <c r="Q108" s="1808">
        <f t="shared" si="76"/>
        <v>0</v>
      </c>
      <c r="R108" s="1808">
        <f t="shared" si="76"/>
        <v>0</v>
      </c>
      <c r="S108" s="1808">
        <f t="shared" si="76"/>
        <v>0</v>
      </c>
      <c r="T108" s="1808">
        <f t="shared" si="76"/>
        <v>0</v>
      </c>
      <c r="U108" s="1808">
        <f t="shared" si="76"/>
        <v>0</v>
      </c>
      <c r="V108" s="1808">
        <f t="shared" si="76"/>
        <v>0</v>
      </c>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row>
    <row r="109" spans="1:76" s="153" customFormat="1" ht="16.5" thickTop="1" thickBot="1" x14ac:dyDescent="0.3">
      <c r="A109" s="417"/>
      <c r="B109" s="1789" t="s">
        <v>599</v>
      </c>
      <c r="C109" s="1780"/>
      <c r="D109" s="1728">
        <f>SUM(D99,D108)</f>
        <v>0</v>
      </c>
      <c r="E109" s="1780"/>
      <c r="F109" s="1728">
        <f>SUM(F99,F108)</f>
        <v>0</v>
      </c>
      <c r="G109" s="1780"/>
      <c r="H109" s="1728">
        <f>SUM(H99,H108)</f>
        <v>0</v>
      </c>
      <c r="I109" s="1729">
        <f>SUM(I99,I108)</f>
        <v>0</v>
      </c>
      <c r="J109" s="1781">
        <f>SUM(J99,J108)</f>
        <v>0</v>
      </c>
      <c r="K109" s="1729">
        <f>SUM(K99,K108)</f>
        <v>0</v>
      </c>
      <c r="L109" s="1731">
        <f t="shared" ref="L109:V109" si="77">SUM(L99,L108)</f>
        <v>0</v>
      </c>
      <c r="M109" s="1731">
        <f t="shared" si="77"/>
        <v>0</v>
      </c>
      <c r="N109" s="1731">
        <f t="shared" si="77"/>
        <v>0</v>
      </c>
      <c r="O109" s="1731">
        <f t="shared" si="77"/>
        <v>0</v>
      </c>
      <c r="P109" s="1731">
        <f t="shared" si="77"/>
        <v>0</v>
      </c>
      <c r="Q109" s="1731">
        <f t="shared" si="77"/>
        <v>0</v>
      </c>
      <c r="R109" s="1731">
        <f t="shared" si="77"/>
        <v>0</v>
      </c>
      <c r="S109" s="1731">
        <f t="shared" si="77"/>
        <v>0</v>
      </c>
      <c r="T109" s="1731">
        <f t="shared" si="77"/>
        <v>0</v>
      </c>
      <c r="U109" s="1731">
        <f t="shared" si="77"/>
        <v>0</v>
      </c>
      <c r="V109" s="1731">
        <f t="shared" si="77"/>
        <v>0</v>
      </c>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7"/>
      <c r="BR109" s="417"/>
      <c r="BS109" s="417"/>
      <c r="BT109" s="417"/>
      <c r="BU109" s="417"/>
      <c r="BV109" s="417"/>
      <c r="BW109" s="417"/>
      <c r="BX109" s="417"/>
    </row>
    <row r="110" spans="1:76" s="153" customFormat="1" ht="5.25" customHeight="1" thickBot="1" x14ac:dyDescent="0.3">
      <c r="A110" s="417"/>
      <c r="B110" s="412"/>
      <c r="C110" s="412"/>
      <c r="D110" s="412"/>
      <c r="E110" s="451"/>
      <c r="F110" s="417"/>
      <c r="G110" s="417"/>
      <c r="H110" s="417"/>
      <c r="I110" s="417"/>
      <c r="J110" s="417"/>
      <c r="K110" s="996"/>
      <c r="L110" s="997"/>
      <c r="M110" s="997"/>
      <c r="N110" s="997"/>
      <c r="O110" s="997"/>
      <c r="P110" s="997"/>
      <c r="Q110" s="997"/>
      <c r="R110" s="997"/>
      <c r="S110" s="997"/>
      <c r="T110" s="997"/>
      <c r="U110" s="997"/>
      <c r="V110" s="998"/>
      <c r="W110" s="417"/>
      <c r="X110" s="417"/>
      <c r="Y110" s="417"/>
      <c r="Z110" s="417"/>
      <c r="AA110" s="417"/>
      <c r="AB110" s="417"/>
      <c r="AC110" s="417"/>
      <c r="AD110" s="417"/>
      <c r="AE110" s="417"/>
      <c r="AF110" s="417"/>
      <c r="AG110" s="417"/>
      <c r="AH110" s="417"/>
      <c r="AI110" s="417"/>
      <c r="AJ110" s="417"/>
      <c r="AK110" s="417"/>
      <c r="AL110" s="417"/>
      <c r="AM110" s="417"/>
      <c r="AN110" s="417"/>
      <c r="AO110" s="417"/>
      <c r="AP110" s="417"/>
      <c r="AQ110" s="417"/>
      <c r="AR110" s="417"/>
      <c r="AS110" s="417"/>
      <c r="AT110" s="417"/>
      <c r="AU110" s="417"/>
      <c r="AV110" s="417"/>
      <c r="AW110" s="417"/>
      <c r="AX110" s="417"/>
      <c r="AY110" s="417"/>
      <c r="AZ110" s="417"/>
      <c r="BA110" s="417"/>
      <c r="BB110" s="417"/>
      <c r="BC110" s="417"/>
      <c r="BD110" s="417"/>
      <c r="BE110" s="417"/>
      <c r="BF110" s="417"/>
      <c r="BG110" s="417"/>
      <c r="BH110" s="417"/>
      <c r="BI110" s="417"/>
      <c r="BJ110" s="417"/>
      <c r="BK110" s="417"/>
      <c r="BL110" s="417"/>
      <c r="BM110" s="417"/>
      <c r="BN110" s="417"/>
      <c r="BO110" s="417"/>
      <c r="BP110" s="417"/>
      <c r="BQ110" s="417"/>
      <c r="BR110" s="417"/>
      <c r="BS110" s="417"/>
      <c r="BT110" s="417"/>
      <c r="BU110" s="417"/>
      <c r="BV110" s="417"/>
      <c r="BW110" s="417"/>
      <c r="BX110" s="417"/>
    </row>
    <row r="111" spans="1:76" s="153" customFormat="1" ht="15.75" thickBot="1" x14ac:dyDescent="0.3">
      <c r="A111" s="417"/>
      <c r="B111" s="1809" t="s">
        <v>597</v>
      </c>
      <c r="C111" s="1810"/>
      <c r="D111" s="1811">
        <f>SUM(D80,D94,D109)</f>
        <v>0</v>
      </c>
      <c r="E111" s="1810"/>
      <c r="F111" s="1811">
        <f>SUM(F80,F94,F109)</f>
        <v>0</v>
      </c>
      <c r="G111" s="1810"/>
      <c r="H111" s="1811">
        <f>SUM(H80,H94,H109)</f>
        <v>0</v>
      </c>
      <c r="I111" s="1812">
        <f>SUM(I80,I94,I109)</f>
        <v>0</v>
      </c>
      <c r="J111" s="1812">
        <f>SUM(J80,J94,J109)</f>
        <v>0</v>
      </c>
      <c r="K111" s="1812">
        <f>SUM(K80,K94,K109)</f>
        <v>0</v>
      </c>
      <c r="L111" s="1813">
        <f>SUM(L80,L94,L109)</f>
        <v>0</v>
      </c>
      <c r="M111" s="1813">
        <f t="shared" ref="M111:V111" si="78">SUM(M80,M94,M109)</f>
        <v>0</v>
      </c>
      <c r="N111" s="1813">
        <f t="shared" si="78"/>
        <v>0</v>
      </c>
      <c r="O111" s="1813">
        <f t="shared" si="78"/>
        <v>0</v>
      </c>
      <c r="P111" s="1813">
        <f t="shared" si="78"/>
        <v>0</v>
      </c>
      <c r="Q111" s="1813">
        <f t="shared" si="78"/>
        <v>0</v>
      </c>
      <c r="R111" s="1813">
        <f t="shared" si="78"/>
        <v>0</v>
      </c>
      <c r="S111" s="1813">
        <f t="shared" si="78"/>
        <v>0</v>
      </c>
      <c r="T111" s="1813">
        <f t="shared" si="78"/>
        <v>0</v>
      </c>
      <c r="U111" s="1813">
        <f t="shared" si="78"/>
        <v>0</v>
      </c>
      <c r="V111" s="1811">
        <f t="shared" si="78"/>
        <v>0</v>
      </c>
      <c r="W111" s="417"/>
      <c r="X111" s="417"/>
      <c r="Y111" s="417"/>
      <c r="Z111" s="417"/>
      <c r="AA111" s="417"/>
      <c r="AB111" s="417"/>
      <c r="AC111" s="417"/>
      <c r="AD111" s="417"/>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17"/>
      <c r="AZ111" s="417"/>
      <c r="BA111" s="417"/>
      <c r="BB111" s="417"/>
      <c r="BC111" s="417"/>
      <c r="BD111" s="417"/>
      <c r="BE111" s="417"/>
      <c r="BF111" s="417"/>
      <c r="BG111" s="417"/>
      <c r="BH111" s="417"/>
      <c r="BI111" s="417"/>
      <c r="BJ111" s="417"/>
      <c r="BK111" s="417"/>
      <c r="BL111" s="417"/>
      <c r="BM111" s="417"/>
      <c r="BN111" s="417"/>
      <c r="BO111" s="417"/>
      <c r="BP111" s="417"/>
      <c r="BQ111" s="417"/>
      <c r="BR111" s="417"/>
      <c r="BS111" s="417"/>
      <c r="BT111" s="417"/>
      <c r="BU111" s="417"/>
      <c r="BV111" s="417"/>
      <c r="BW111" s="417"/>
      <c r="BX111" s="417"/>
    </row>
    <row r="112" spans="1:76" s="153" customFormat="1" ht="15.75" thickTop="1" x14ac:dyDescent="0.25">
      <c r="A112" s="417"/>
      <c r="B112" s="1814" t="s">
        <v>601</v>
      </c>
      <c r="C112" s="1815"/>
      <c r="D112" s="1816">
        <f>SUM(D73,D88)</f>
        <v>0</v>
      </c>
      <c r="E112" s="1815"/>
      <c r="F112" s="1816">
        <f>SUM(F73,F88)</f>
        <v>0</v>
      </c>
      <c r="G112" s="1815"/>
      <c r="H112" s="1816">
        <f>SUM(H73,H88)</f>
        <v>0</v>
      </c>
      <c r="I112" s="1816">
        <f t="shared" ref="I112" si="79">SUM(I69:I71,I83:I86)</f>
        <v>0</v>
      </c>
      <c r="J112" s="1816">
        <f>SUM(J73,J88)</f>
        <v>0</v>
      </c>
      <c r="K112" s="1817">
        <f>SUM(K73,K88)</f>
        <v>0</v>
      </c>
      <c r="L112" s="1817">
        <f t="shared" ref="L112:V112" si="80">SUM(L73,L88)</f>
        <v>0</v>
      </c>
      <c r="M112" s="1817">
        <f t="shared" si="80"/>
        <v>0</v>
      </c>
      <c r="N112" s="1817">
        <f t="shared" si="80"/>
        <v>0</v>
      </c>
      <c r="O112" s="1817">
        <f t="shared" si="80"/>
        <v>0</v>
      </c>
      <c r="P112" s="1817">
        <f t="shared" si="80"/>
        <v>0</v>
      </c>
      <c r="Q112" s="1817">
        <f t="shared" si="80"/>
        <v>0</v>
      </c>
      <c r="R112" s="1817">
        <f t="shared" si="80"/>
        <v>0</v>
      </c>
      <c r="S112" s="1817">
        <f t="shared" si="80"/>
        <v>0</v>
      </c>
      <c r="T112" s="1817">
        <f t="shared" si="80"/>
        <v>0</v>
      </c>
      <c r="U112" s="1817">
        <f t="shared" si="80"/>
        <v>0</v>
      </c>
      <c r="V112" s="1816">
        <f t="shared" si="80"/>
        <v>0</v>
      </c>
      <c r="W112" s="417"/>
      <c r="X112" s="417"/>
      <c r="Y112" s="417"/>
      <c r="Z112" s="417"/>
      <c r="AA112" s="417"/>
      <c r="AB112" s="417"/>
      <c r="AC112" s="417"/>
      <c r="AD112" s="417"/>
      <c r="AE112" s="417"/>
      <c r="AF112" s="417"/>
      <c r="AG112" s="417"/>
      <c r="AH112" s="417"/>
      <c r="AI112" s="417"/>
      <c r="AJ112" s="417"/>
      <c r="AK112" s="417"/>
      <c r="AL112" s="417"/>
      <c r="AM112" s="417"/>
      <c r="AN112" s="417"/>
      <c r="AO112" s="417"/>
      <c r="AP112" s="417"/>
      <c r="AQ112" s="417"/>
      <c r="AR112" s="417"/>
      <c r="AS112" s="417"/>
      <c r="AT112" s="417"/>
      <c r="AU112" s="417"/>
      <c r="AV112" s="417"/>
      <c r="AW112" s="417"/>
      <c r="AX112" s="417"/>
      <c r="AY112" s="417"/>
      <c r="AZ112" s="417"/>
      <c r="BA112" s="417"/>
      <c r="BB112" s="417"/>
      <c r="BC112" s="417"/>
      <c r="BD112" s="417"/>
      <c r="BE112" s="417"/>
      <c r="BF112" s="417"/>
      <c r="BG112" s="417"/>
      <c r="BH112" s="417"/>
      <c r="BI112" s="417"/>
      <c r="BJ112" s="417"/>
      <c r="BK112" s="417"/>
      <c r="BL112" s="417"/>
      <c r="BM112" s="417"/>
      <c r="BN112" s="417"/>
      <c r="BO112" s="417"/>
      <c r="BP112" s="417"/>
      <c r="BQ112" s="417"/>
      <c r="BR112" s="417"/>
      <c r="BS112" s="417"/>
      <c r="BT112" s="417"/>
      <c r="BU112" s="417"/>
      <c r="BV112" s="417"/>
      <c r="BW112" s="417"/>
      <c r="BX112" s="417"/>
    </row>
    <row r="113" spans="1:76" s="153" customFormat="1" ht="15.75" thickBot="1" x14ac:dyDescent="0.3">
      <c r="A113" s="417"/>
      <c r="B113" s="1818" t="s">
        <v>602</v>
      </c>
      <c r="C113" s="1819"/>
      <c r="D113" s="1533">
        <f>SUM(D80,D94)</f>
        <v>0</v>
      </c>
      <c r="E113" s="1819"/>
      <c r="F113" s="1533">
        <f>SUM(F80,F94)</f>
        <v>0</v>
      </c>
      <c r="G113" s="1819"/>
      <c r="H113" s="1533">
        <f>SUM(H80,H94)</f>
        <v>0</v>
      </c>
      <c r="I113" s="1533">
        <f t="shared" ref="I113" si="81">SUM(I80,I94)</f>
        <v>0</v>
      </c>
      <c r="J113" s="1533">
        <f>SUM(J80,J94)</f>
        <v>0</v>
      </c>
      <c r="K113" s="1532">
        <f>SUM(K80,K94)</f>
        <v>0</v>
      </c>
      <c r="L113" s="1532">
        <f t="shared" ref="L113:V113" si="82">SUM(L80,L94)</f>
        <v>0</v>
      </c>
      <c r="M113" s="1532">
        <f t="shared" si="82"/>
        <v>0</v>
      </c>
      <c r="N113" s="1532">
        <f t="shared" si="82"/>
        <v>0</v>
      </c>
      <c r="O113" s="1532">
        <f t="shared" si="82"/>
        <v>0</v>
      </c>
      <c r="P113" s="1532">
        <f t="shared" si="82"/>
        <v>0</v>
      </c>
      <c r="Q113" s="1532">
        <f t="shared" si="82"/>
        <v>0</v>
      </c>
      <c r="R113" s="1532">
        <f t="shared" si="82"/>
        <v>0</v>
      </c>
      <c r="S113" s="1532">
        <f t="shared" si="82"/>
        <v>0</v>
      </c>
      <c r="T113" s="1532">
        <f t="shared" si="82"/>
        <v>0</v>
      </c>
      <c r="U113" s="1532">
        <f t="shared" si="82"/>
        <v>0</v>
      </c>
      <c r="V113" s="1533">
        <f t="shared" si="82"/>
        <v>0</v>
      </c>
      <c r="W113" s="417"/>
      <c r="X113" s="417"/>
      <c r="Y113" s="417"/>
      <c r="Z113" s="417"/>
      <c r="AA113" s="417"/>
      <c r="AB113" s="417"/>
      <c r="AC113" s="417"/>
      <c r="AD113" s="417"/>
      <c r="AE113" s="417"/>
      <c r="AF113" s="417"/>
      <c r="AG113" s="417"/>
      <c r="AH113" s="417"/>
      <c r="AI113" s="417"/>
      <c r="AJ113" s="417"/>
      <c r="AK113" s="417"/>
      <c r="AL113" s="417"/>
      <c r="AM113" s="417"/>
      <c r="AN113" s="417"/>
      <c r="AO113" s="417"/>
      <c r="AP113" s="417"/>
      <c r="AQ113" s="417"/>
      <c r="AR113" s="417"/>
      <c r="AS113" s="417"/>
      <c r="AT113" s="417"/>
      <c r="AU113" s="417"/>
      <c r="AV113" s="417"/>
      <c r="AW113" s="417"/>
      <c r="AX113" s="417"/>
      <c r="AY113" s="417"/>
      <c r="AZ113" s="417"/>
      <c r="BA113" s="417"/>
      <c r="BB113" s="417"/>
      <c r="BC113" s="417"/>
      <c r="BD113" s="417"/>
      <c r="BE113" s="417"/>
      <c r="BF113" s="417"/>
      <c r="BG113" s="417"/>
      <c r="BH113" s="417"/>
      <c r="BI113" s="417"/>
      <c r="BJ113" s="417"/>
      <c r="BK113" s="417"/>
      <c r="BL113" s="417"/>
      <c r="BM113" s="417"/>
      <c r="BN113" s="417"/>
      <c r="BO113" s="417"/>
      <c r="BP113" s="417"/>
      <c r="BQ113" s="417"/>
      <c r="BR113" s="417"/>
      <c r="BS113" s="417"/>
      <c r="BT113" s="417"/>
      <c r="BU113" s="417"/>
      <c r="BV113" s="417"/>
      <c r="BW113" s="417"/>
      <c r="BX113" s="417"/>
    </row>
    <row r="114" spans="1:76" s="153" customFormat="1" ht="12.75" customHeight="1" x14ac:dyDescent="0.25">
      <c r="A114" s="417"/>
      <c r="B114" s="405" t="s">
        <v>605</v>
      </c>
      <c r="C114" s="412"/>
      <c r="D114" s="412"/>
      <c r="E114" s="451"/>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17"/>
      <c r="AE114" s="417"/>
      <c r="AF114" s="417"/>
      <c r="AG114" s="417"/>
      <c r="AH114" s="417"/>
      <c r="AI114" s="417"/>
      <c r="AJ114" s="417"/>
      <c r="AK114" s="417"/>
      <c r="AL114" s="417"/>
      <c r="AM114" s="417"/>
      <c r="AN114" s="417"/>
      <c r="AO114" s="417"/>
      <c r="AP114" s="417"/>
      <c r="AQ114" s="417"/>
      <c r="AR114" s="417"/>
      <c r="AS114" s="417"/>
      <c r="AT114" s="417"/>
      <c r="AU114" s="417"/>
      <c r="AV114" s="417"/>
      <c r="AW114" s="417"/>
      <c r="AX114" s="417"/>
      <c r="AY114" s="417"/>
      <c r="AZ114" s="417"/>
      <c r="BA114" s="417"/>
      <c r="BB114" s="417"/>
      <c r="BC114" s="417"/>
      <c r="BD114" s="417"/>
      <c r="BE114" s="417"/>
      <c r="BF114" s="417"/>
      <c r="BG114" s="417"/>
      <c r="BH114" s="417"/>
      <c r="BI114" s="417"/>
      <c r="BJ114" s="417"/>
      <c r="BK114" s="417"/>
      <c r="BL114" s="417"/>
      <c r="BM114" s="417"/>
      <c r="BN114" s="417"/>
      <c r="BO114" s="417"/>
      <c r="BP114" s="417"/>
      <c r="BQ114" s="417"/>
      <c r="BR114" s="417"/>
      <c r="BS114" s="417"/>
      <c r="BT114" s="417"/>
      <c r="BU114" s="417"/>
      <c r="BV114" s="417"/>
      <c r="BW114" s="417"/>
      <c r="BX114" s="417"/>
    </row>
    <row r="115" spans="1:76" s="153" customFormat="1" ht="13.5" customHeight="1" thickBot="1" x14ac:dyDescent="0.3">
      <c r="A115" s="417"/>
      <c r="B115" s="999"/>
      <c r="C115" s="999"/>
      <c r="D115" s="999"/>
      <c r="E115" s="451"/>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7"/>
      <c r="AG115" s="417"/>
      <c r="AH115" s="417"/>
      <c r="AI115" s="417"/>
      <c r="AJ115" s="417"/>
      <c r="AK115" s="417"/>
      <c r="AL115" s="417"/>
      <c r="AM115" s="417"/>
      <c r="AN115" s="417"/>
      <c r="AO115" s="417"/>
      <c r="AP115" s="417"/>
      <c r="AQ115" s="417"/>
      <c r="AR115" s="417"/>
      <c r="AS115" s="417"/>
      <c r="AT115" s="417"/>
      <c r="AU115" s="417"/>
      <c r="AV115" s="417"/>
      <c r="AW115" s="417"/>
      <c r="AX115" s="417"/>
      <c r="AY115" s="417"/>
      <c r="AZ115" s="417"/>
      <c r="BA115" s="417"/>
      <c r="BB115" s="417"/>
      <c r="BC115" s="417"/>
      <c r="BD115" s="417"/>
      <c r="BE115" s="417"/>
      <c r="BF115" s="417"/>
      <c r="BG115" s="417"/>
      <c r="BH115" s="417"/>
      <c r="BI115" s="417"/>
      <c r="BJ115" s="417"/>
      <c r="BK115" s="417"/>
      <c r="BL115" s="417"/>
      <c r="BM115" s="417"/>
      <c r="BN115" s="417"/>
      <c r="BO115" s="417"/>
      <c r="BP115" s="417"/>
      <c r="BQ115" s="417"/>
      <c r="BR115" s="417"/>
      <c r="BS115" s="417"/>
      <c r="BT115" s="417"/>
      <c r="BU115" s="417"/>
      <c r="BV115" s="417"/>
      <c r="BW115" s="417"/>
      <c r="BX115" s="417"/>
    </row>
    <row r="116" spans="1:76" s="153" customFormat="1" ht="41.25" customHeight="1" thickBot="1" x14ac:dyDescent="0.3">
      <c r="A116" s="417"/>
      <c r="B116" s="999"/>
      <c r="C116" s="1734" t="str">
        <f>'1. Building Information'!$B$55</f>
        <v>SITE 1: Project Name -- Project Address</v>
      </c>
      <c r="D116" s="1735"/>
      <c r="E116" s="1734" t="str">
        <f>'1. Building Information'!$B$107</f>
        <v xml:space="preserve">SITE 2:  -- </v>
      </c>
      <c r="F116" s="1735"/>
      <c r="G116" s="1734" t="str">
        <f>'1. Building Information'!$B$155</f>
        <v xml:space="preserve">SITE 3:  -- </v>
      </c>
      <c r="H116" s="1735"/>
      <c r="I116" s="999"/>
      <c r="J116" s="451"/>
      <c r="K116" s="1820" t="s">
        <v>237</v>
      </c>
      <c r="L116" s="1821"/>
      <c r="M116" s="1821"/>
      <c r="N116" s="1821"/>
      <c r="O116" s="1821"/>
      <c r="P116" s="1821"/>
      <c r="Q116" s="1821"/>
      <c r="R116" s="1821"/>
      <c r="S116" s="1821"/>
      <c r="T116" s="1821"/>
      <c r="U116" s="1821"/>
      <c r="V116" s="1822"/>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row>
    <row r="117" spans="1:76" s="65" customFormat="1" ht="45" x14ac:dyDescent="0.25">
      <c r="A117" s="417"/>
      <c r="B117" s="1823" t="s">
        <v>226</v>
      </c>
      <c r="C117" s="1510" t="s">
        <v>501</v>
      </c>
      <c r="D117" s="1412" t="s">
        <v>232</v>
      </c>
      <c r="E117" s="1510" t="s">
        <v>501</v>
      </c>
      <c r="F117" s="1412" t="s">
        <v>232</v>
      </c>
      <c r="G117" s="1510" t="s">
        <v>501</v>
      </c>
      <c r="H117" s="1412" t="s">
        <v>232</v>
      </c>
      <c r="I117" s="1824" t="s">
        <v>231</v>
      </c>
      <c r="J117" s="1825" t="s">
        <v>232</v>
      </c>
      <c r="K117" s="1510" t="s">
        <v>28</v>
      </c>
      <c r="L117" s="1408" t="s">
        <v>29</v>
      </c>
      <c r="M117" s="1408" t="s">
        <v>30</v>
      </c>
      <c r="N117" s="1408" t="s">
        <v>31</v>
      </c>
      <c r="O117" s="1408" t="s">
        <v>32</v>
      </c>
      <c r="P117" s="1408" t="s">
        <v>33</v>
      </c>
      <c r="Q117" s="1408" t="s">
        <v>8</v>
      </c>
      <c r="R117" s="1408" t="s">
        <v>9</v>
      </c>
      <c r="S117" s="1408" t="s">
        <v>0</v>
      </c>
      <c r="T117" s="1408" t="s">
        <v>2</v>
      </c>
      <c r="U117" s="1408" t="s">
        <v>3</v>
      </c>
      <c r="V117" s="1412" t="s">
        <v>4</v>
      </c>
      <c r="W117" s="417"/>
      <c r="X117" s="417"/>
      <c r="Y117" s="417"/>
      <c r="Z117" s="417"/>
      <c r="AA117" s="417"/>
      <c r="AB117" s="417"/>
      <c r="AC117" s="417"/>
      <c r="AD117" s="417"/>
      <c r="AE117" s="417"/>
      <c r="AF117" s="417"/>
      <c r="AG117" s="417"/>
      <c r="AH117" s="417"/>
      <c r="AI117" s="417"/>
      <c r="AJ117" s="417"/>
      <c r="AK117" s="417"/>
      <c r="AL117" s="417"/>
      <c r="AM117" s="417"/>
      <c r="AN117" s="417"/>
      <c r="AO117" s="417"/>
      <c r="AP117" s="417"/>
      <c r="AQ117" s="417"/>
      <c r="AR117" s="417"/>
      <c r="AS117" s="417"/>
      <c r="AT117" s="417"/>
      <c r="AU117" s="417"/>
      <c r="AV117" s="417"/>
      <c r="AW117" s="417"/>
      <c r="AX117" s="417"/>
      <c r="AY117" s="417"/>
      <c r="AZ117" s="417"/>
      <c r="BA117" s="417"/>
      <c r="BB117" s="417"/>
      <c r="BC117" s="417"/>
      <c r="BD117" s="417"/>
      <c r="BE117" s="417"/>
      <c r="BF117" s="417"/>
      <c r="BG117" s="417"/>
      <c r="BH117" s="417"/>
      <c r="BI117" s="417"/>
      <c r="BJ117" s="417"/>
      <c r="BK117" s="417"/>
      <c r="BL117" s="417"/>
      <c r="BM117" s="417"/>
      <c r="BN117" s="417"/>
      <c r="BO117" s="417"/>
      <c r="BP117" s="417"/>
      <c r="BQ117" s="417"/>
      <c r="BR117" s="417"/>
      <c r="BS117" s="417"/>
      <c r="BT117" s="417"/>
      <c r="BU117" s="417"/>
      <c r="BV117" s="417"/>
      <c r="BW117" s="417"/>
      <c r="BX117" s="417"/>
    </row>
    <row r="118" spans="1:76" s="153" customFormat="1" ht="15" x14ac:dyDescent="0.25">
      <c r="A118" s="417"/>
      <c r="B118" s="1000" t="s">
        <v>536</v>
      </c>
      <c r="C118" s="1070" t="s">
        <v>538</v>
      </c>
      <c r="D118" s="1826"/>
      <c r="E118" s="1070" t="s">
        <v>538</v>
      </c>
      <c r="F118" s="1826"/>
      <c r="G118" s="1070" t="s">
        <v>538</v>
      </c>
      <c r="H118" s="1826"/>
      <c r="I118" s="1827"/>
      <c r="J118" s="1828"/>
      <c r="K118" s="1827"/>
      <c r="L118" s="1829"/>
      <c r="M118" s="1829"/>
      <c r="N118" s="1829"/>
      <c r="O118" s="1829"/>
      <c r="P118" s="1829"/>
      <c r="Q118" s="1829"/>
      <c r="R118" s="1829"/>
      <c r="S118" s="1829"/>
      <c r="T118" s="1829"/>
      <c r="U118" s="1829"/>
      <c r="V118" s="1828"/>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17"/>
      <c r="AZ118" s="417"/>
      <c r="BA118" s="417"/>
      <c r="BB118" s="417"/>
      <c r="BC118" s="417"/>
      <c r="BD118" s="417"/>
      <c r="BE118" s="417"/>
      <c r="BF118" s="417"/>
      <c r="BG118" s="417"/>
      <c r="BH118" s="417"/>
      <c r="BI118" s="417"/>
      <c r="BJ118" s="417"/>
      <c r="BK118" s="417"/>
      <c r="BL118" s="417"/>
      <c r="BM118" s="417"/>
      <c r="BN118" s="417"/>
      <c r="BO118" s="417"/>
      <c r="BP118" s="417"/>
      <c r="BQ118" s="417"/>
      <c r="BR118" s="417"/>
      <c r="BS118" s="417"/>
      <c r="BT118" s="417"/>
      <c r="BU118" s="417"/>
      <c r="BV118" s="417"/>
      <c r="BW118" s="417"/>
      <c r="BX118" s="417"/>
    </row>
    <row r="119" spans="1:76" s="65" customFormat="1" ht="14.25" customHeight="1" x14ac:dyDescent="0.25">
      <c r="A119" s="417"/>
      <c r="B119" s="1001" t="s">
        <v>106</v>
      </c>
      <c r="C119" s="1002" t="str">
        <f>IF(C118="Graywater","Yes","No")</f>
        <v>No</v>
      </c>
      <c r="D119" s="820">
        <f>IF(C119="Yes",D112,0)</f>
        <v>0</v>
      </c>
      <c r="E119" s="1002" t="str">
        <f>IF(E118="Graywater","Yes","No")</f>
        <v>No</v>
      </c>
      <c r="F119" s="820">
        <f>IF(E119="Yes",F112,0)</f>
        <v>0</v>
      </c>
      <c r="G119" s="1002" t="str">
        <f>IF(G118="Graywater","Yes","No")</f>
        <v>No</v>
      </c>
      <c r="H119" s="820">
        <f>IF(G119="Yes",H112,0)</f>
        <v>0</v>
      </c>
      <c r="I119" s="556">
        <f>J119/365</f>
        <v>0</v>
      </c>
      <c r="J119" s="1003">
        <f>SUM(D119,F119,H119)</f>
        <v>0</v>
      </c>
      <c r="K119" s="556">
        <f>$J119/12</f>
        <v>0</v>
      </c>
      <c r="L119" s="557">
        <f t="shared" ref="L119:V120" si="83">$J119/12</f>
        <v>0</v>
      </c>
      <c r="M119" s="557">
        <f t="shared" si="83"/>
        <v>0</v>
      </c>
      <c r="N119" s="557">
        <f t="shared" si="83"/>
        <v>0</v>
      </c>
      <c r="O119" s="557">
        <f t="shared" si="83"/>
        <v>0</v>
      </c>
      <c r="P119" s="557">
        <f t="shared" si="83"/>
        <v>0</v>
      </c>
      <c r="Q119" s="557">
        <f t="shared" si="83"/>
        <v>0</v>
      </c>
      <c r="R119" s="557">
        <f t="shared" si="83"/>
        <v>0</v>
      </c>
      <c r="S119" s="557">
        <f t="shared" si="83"/>
        <v>0</v>
      </c>
      <c r="T119" s="557">
        <f t="shared" si="83"/>
        <v>0</v>
      </c>
      <c r="U119" s="557">
        <f t="shared" si="83"/>
        <v>0</v>
      </c>
      <c r="V119" s="1004">
        <f t="shared" si="83"/>
        <v>0</v>
      </c>
      <c r="W119" s="417"/>
      <c r="X119" s="417"/>
      <c r="Y119" s="417"/>
      <c r="Z119" s="417"/>
      <c r="AA119" s="417"/>
      <c r="AB119" s="417"/>
      <c r="AC119" s="417"/>
      <c r="AD119" s="417"/>
      <c r="AE119" s="417"/>
      <c r="AF119" s="417"/>
      <c r="AG119" s="417"/>
      <c r="AH119" s="417"/>
      <c r="AI119" s="417"/>
      <c r="AJ119" s="417"/>
      <c r="AK119" s="417"/>
      <c r="AL119" s="417"/>
      <c r="AM119" s="417"/>
      <c r="AN119" s="417"/>
      <c r="AO119" s="417"/>
      <c r="AP119" s="417"/>
      <c r="AQ119" s="417"/>
      <c r="AR119" s="417"/>
      <c r="AS119" s="417"/>
      <c r="AT119" s="417"/>
      <c r="AU119" s="417"/>
      <c r="AV119" s="417"/>
      <c r="AW119" s="417"/>
      <c r="AX119" s="417"/>
      <c r="AY119" s="417"/>
      <c r="AZ119" s="417"/>
      <c r="BA119" s="417"/>
      <c r="BB119" s="417"/>
      <c r="BC119" s="417"/>
      <c r="BD119" s="417"/>
      <c r="BE119" s="417"/>
      <c r="BF119" s="417"/>
      <c r="BG119" s="417"/>
      <c r="BH119" s="417"/>
      <c r="BI119" s="417"/>
      <c r="BJ119" s="417"/>
      <c r="BK119" s="417"/>
      <c r="BL119" s="417"/>
      <c r="BM119" s="417"/>
      <c r="BN119" s="417"/>
      <c r="BO119" s="417"/>
      <c r="BP119" s="417"/>
      <c r="BQ119" s="417"/>
      <c r="BR119" s="417"/>
      <c r="BS119" s="417"/>
      <c r="BT119" s="417"/>
      <c r="BU119" s="417"/>
      <c r="BV119" s="417"/>
      <c r="BW119" s="417"/>
      <c r="BX119" s="417"/>
    </row>
    <row r="120" spans="1:76" s="65" customFormat="1" ht="15" x14ac:dyDescent="0.25">
      <c r="A120" s="417"/>
      <c r="B120" s="1005" t="s">
        <v>131</v>
      </c>
      <c r="C120" s="1006" t="str">
        <f>IF(C118="Blackwater","Yes","No")</f>
        <v>No</v>
      </c>
      <c r="D120" s="1007">
        <f>IF(C120="Yes",D113,0)</f>
        <v>0</v>
      </c>
      <c r="E120" s="1006" t="str">
        <f>IF(E118="Blackwater","Yes","No")</f>
        <v>No</v>
      </c>
      <c r="F120" s="1007">
        <f>IF(E120="Yes",F113,0)</f>
        <v>0</v>
      </c>
      <c r="G120" s="1006" t="str">
        <f>IF(G118="Blackwater","Yes","No")</f>
        <v>No</v>
      </c>
      <c r="H120" s="1007">
        <f>IF(G120="Yes",H113,0)</f>
        <v>0</v>
      </c>
      <c r="I120" s="1008">
        <f t="shared" ref="I120:I122" si="84">J120/365</f>
        <v>0</v>
      </c>
      <c r="J120" s="1009">
        <f t="shared" ref="J120:J122" si="85">SUM(D120,F120,H120)</f>
        <v>0</v>
      </c>
      <c r="K120" s="1008">
        <f t="shared" ref="K120" si="86">$J120/12</f>
        <v>0</v>
      </c>
      <c r="L120" s="1010">
        <f t="shared" si="83"/>
        <v>0</v>
      </c>
      <c r="M120" s="1010">
        <f t="shared" si="83"/>
        <v>0</v>
      </c>
      <c r="N120" s="1010">
        <f t="shared" si="83"/>
        <v>0</v>
      </c>
      <c r="O120" s="1010">
        <f t="shared" si="83"/>
        <v>0</v>
      </c>
      <c r="P120" s="1010">
        <f t="shared" si="83"/>
        <v>0</v>
      </c>
      <c r="Q120" s="1010">
        <f t="shared" si="83"/>
        <v>0</v>
      </c>
      <c r="R120" s="1010">
        <f t="shared" si="83"/>
        <v>0</v>
      </c>
      <c r="S120" s="1010">
        <f t="shared" si="83"/>
        <v>0</v>
      </c>
      <c r="T120" s="1010">
        <f t="shared" si="83"/>
        <v>0</v>
      </c>
      <c r="U120" s="1010">
        <f t="shared" si="83"/>
        <v>0</v>
      </c>
      <c r="V120" s="1011">
        <f t="shared" si="83"/>
        <v>0</v>
      </c>
      <c r="W120" s="417"/>
      <c r="X120" s="417"/>
      <c r="Y120" s="417"/>
      <c r="Z120" s="417"/>
      <c r="AA120" s="417"/>
      <c r="AB120" s="417"/>
      <c r="AC120" s="417"/>
      <c r="AD120" s="417"/>
      <c r="AE120" s="417"/>
      <c r="AF120" s="417"/>
      <c r="AG120" s="417"/>
      <c r="AH120" s="417"/>
      <c r="AI120" s="417"/>
      <c r="AJ120" s="417"/>
      <c r="AK120" s="417"/>
      <c r="AL120" s="417"/>
      <c r="AM120" s="417"/>
      <c r="AN120" s="417"/>
      <c r="AO120" s="417"/>
      <c r="AP120" s="417"/>
      <c r="AQ120" s="417"/>
      <c r="AR120" s="417"/>
      <c r="AS120" s="417"/>
      <c r="AT120" s="417"/>
      <c r="AU120" s="417"/>
      <c r="AV120" s="417"/>
      <c r="AW120" s="417"/>
      <c r="AX120" s="417"/>
      <c r="AY120" s="417"/>
      <c r="AZ120" s="417"/>
      <c r="BA120" s="417"/>
      <c r="BB120" s="417"/>
      <c r="BC120" s="417"/>
      <c r="BD120" s="417"/>
      <c r="BE120" s="417"/>
      <c r="BF120" s="417"/>
      <c r="BG120" s="417"/>
      <c r="BH120" s="417"/>
      <c r="BI120" s="417"/>
      <c r="BJ120" s="417"/>
      <c r="BK120" s="417"/>
      <c r="BL120" s="417"/>
      <c r="BM120" s="417"/>
      <c r="BN120" s="417"/>
      <c r="BO120" s="417"/>
      <c r="BP120" s="417"/>
      <c r="BQ120" s="417"/>
      <c r="BR120" s="417"/>
      <c r="BS120" s="417"/>
      <c r="BT120" s="417"/>
      <c r="BU120" s="417"/>
      <c r="BV120" s="417"/>
      <c r="BW120" s="417"/>
      <c r="BX120" s="417"/>
    </row>
    <row r="121" spans="1:76" s="153" customFormat="1" ht="7.5" customHeight="1" x14ac:dyDescent="0.25">
      <c r="A121" s="417"/>
      <c r="B121" s="1830"/>
      <c r="C121" s="1831"/>
      <c r="D121" s="1832"/>
      <c r="E121" s="1831"/>
      <c r="F121" s="1832"/>
      <c r="G121" s="1831"/>
      <c r="H121" s="1832"/>
      <c r="I121" s="1827"/>
      <c r="J121" s="1833"/>
      <c r="K121" s="1827"/>
      <c r="L121" s="1829"/>
      <c r="M121" s="1829"/>
      <c r="N121" s="1829"/>
      <c r="O121" s="1829"/>
      <c r="P121" s="1829"/>
      <c r="Q121" s="1829"/>
      <c r="R121" s="1829"/>
      <c r="S121" s="1829"/>
      <c r="T121" s="1829"/>
      <c r="U121" s="1829"/>
      <c r="V121" s="1828"/>
      <c r="W121" s="417"/>
      <c r="X121" s="417"/>
      <c r="Y121" s="417"/>
      <c r="Z121" s="417"/>
      <c r="AA121" s="417"/>
      <c r="AB121" s="417"/>
      <c r="AC121" s="417"/>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7"/>
      <c r="AY121" s="417"/>
      <c r="AZ121" s="417"/>
      <c r="BA121" s="417"/>
      <c r="BB121" s="417"/>
      <c r="BC121" s="417"/>
      <c r="BD121" s="417"/>
      <c r="BE121" s="417"/>
      <c r="BF121" s="417"/>
      <c r="BG121" s="417"/>
      <c r="BH121" s="417"/>
      <c r="BI121" s="417"/>
      <c r="BJ121" s="417"/>
      <c r="BK121" s="417"/>
      <c r="BL121" s="417"/>
      <c r="BM121" s="417"/>
      <c r="BN121" s="417"/>
      <c r="BO121" s="417"/>
      <c r="BP121" s="417"/>
      <c r="BQ121" s="417"/>
      <c r="BR121" s="417"/>
      <c r="BS121" s="417"/>
      <c r="BT121" s="417"/>
      <c r="BU121" s="417"/>
      <c r="BV121" s="417"/>
      <c r="BW121" s="417"/>
      <c r="BX121" s="417"/>
    </row>
    <row r="122" spans="1:76" s="153" customFormat="1" ht="15.75" thickBot="1" x14ac:dyDescent="0.3">
      <c r="A122" s="417"/>
      <c r="B122" s="1012" t="s">
        <v>596</v>
      </c>
      <c r="C122" s="1071" t="s">
        <v>73</v>
      </c>
      <c r="D122" s="1013">
        <f>IF(C122="Yes",D109,0)</f>
        <v>0</v>
      </c>
      <c r="E122" s="1071" t="s">
        <v>73</v>
      </c>
      <c r="F122" s="1013">
        <f>IF(E122="Yes",F109,0)</f>
        <v>0</v>
      </c>
      <c r="G122" s="1071" t="s">
        <v>73</v>
      </c>
      <c r="H122" s="1013">
        <f>IF(G122="Yes",H109,0)</f>
        <v>0</v>
      </c>
      <c r="I122" s="560">
        <f t="shared" si="84"/>
        <v>0</v>
      </c>
      <c r="J122" s="1014">
        <f t="shared" si="85"/>
        <v>0</v>
      </c>
      <c r="K122" s="560">
        <f>IF($C$122="Yes",'3. Indoor Non-Potable Supply'!C184+'3. Indoor Non-Potable Supply'!C189,0)+IF('7. Project Definition'!$E$122="Yes",'3. Indoor Non-Potable Supply'!C197+'3. Indoor Non-Potable Supply'!C202,0)+IF('7. Project Definition'!$G$122="Yes",'3. Indoor Non-Potable Supply'!C210+'3. Indoor Non-Potable Supply'!C215,0)</f>
        <v>0</v>
      </c>
      <c r="L122" s="561">
        <f>IF($C$122="Yes",'3. Indoor Non-Potable Supply'!D184+'3. Indoor Non-Potable Supply'!D189,0)+IF('7. Project Definition'!$E$122="Yes",'3. Indoor Non-Potable Supply'!D197+'3. Indoor Non-Potable Supply'!D202,0)+IF('7. Project Definition'!$G$122="Yes",'3. Indoor Non-Potable Supply'!D210+'3. Indoor Non-Potable Supply'!D215,0)</f>
        <v>0</v>
      </c>
      <c r="M122" s="561">
        <f>IF($C$122="Yes",'3. Indoor Non-Potable Supply'!E184+'3. Indoor Non-Potable Supply'!E189,0)+IF('7. Project Definition'!$E$122="Yes",'3. Indoor Non-Potable Supply'!E197+'3. Indoor Non-Potable Supply'!E202,0)+IF('7. Project Definition'!$G$122="Yes",'3. Indoor Non-Potable Supply'!E210+'3. Indoor Non-Potable Supply'!E215,0)</f>
        <v>0</v>
      </c>
      <c r="N122" s="561">
        <f>IF($C$122="Yes",'3. Indoor Non-Potable Supply'!F184+'3. Indoor Non-Potable Supply'!F189,0)+IF('7. Project Definition'!$E$122="Yes",'3. Indoor Non-Potable Supply'!F197+'3. Indoor Non-Potable Supply'!F202,0)+IF('7. Project Definition'!$G$122="Yes",'3. Indoor Non-Potable Supply'!F210+'3. Indoor Non-Potable Supply'!F215,0)</f>
        <v>0</v>
      </c>
      <c r="O122" s="561">
        <f>IF($C$122="Yes",'3. Indoor Non-Potable Supply'!G184+'3. Indoor Non-Potable Supply'!G189,0)+IF('7. Project Definition'!$E$122="Yes",'3. Indoor Non-Potable Supply'!G197+'3. Indoor Non-Potable Supply'!G202,0)+IF('7. Project Definition'!$G$122="Yes",'3. Indoor Non-Potable Supply'!G210+'3. Indoor Non-Potable Supply'!G215,0)</f>
        <v>0</v>
      </c>
      <c r="P122" s="561">
        <f>IF($C$122="Yes",'3. Indoor Non-Potable Supply'!H184+'3. Indoor Non-Potable Supply'!H189,0)+IF('7. Project Definition'!$E$122="Yes",'3. Indoor Non-Potable Supply'!H197+'3. Indoor Non-Potable Supply'!H202,0)+IF('7. Project Definition'!$G$122="Yes",'3. Indoor Non-Potable Supply'!H210+'3. Indoor Non-Potable Supply'!H215,0)</f>
        <v>0</v>
      </c>
      <c r="Q122" s="561">
        <f>IF($C$122="Yes",'3. Indoor Non-Potable Supply'!I184+'3. Indoor Non-Potable Supply'!I189,0)+IF('7. Project Definition'!$E$122="Yes",'3. Indoor Non-Potable Supply'!I197+'3. Indoor Non-Potable Supply'!I202,0)+IF('7. Project Definition'!$G$122="Yes",'3. Indoor Non-Potable Supply'!I210+'3. Indoor Non-Potable Supply'!I215,0)</f>
        <v>0</v>
      </c>
      <c r="R122" s="561">
        <f>IF($C$122="Yes",'3. Indoor Non-Potable Supply'!J184+'3. Indoor Non-Potable Supply'!J189,0)+IF('7. Project Definition'!$E$122="Yes",'3. Indoor Non-Potable Supply'!J197+'3. Indoor Non-Potable Supply'!J202,0)+IF('7. Project Definition'!$G$122="Yes",'3. Indoor Non-Potable Supply'!J210+'3. Indoor Non-Potable Supply'!J215,0)</f>
        <v>0</v>
      </c>
      <c r="S122" s="561">
        <f>IF($C$122="Yes",'3. Indoor Non-Potable Supply'!K184+'3. Indoor Non-Potable Supply'!K189,0)+IF('7. Project Definition'!$E$122="Yes",'3. Indoor Non-Potable Supply'!K197+'3. Indoor Non-Potable Supply'!K202,0)+IF('7. Project Definition'!$G$122="Yes",'3. Indoor Non-Potable Supply'!K210+'3. Indoor Non-Potable Supply'!K215,0)</f>
        <v>0</v>
      </c>
      <c r="T122" s="561">
        <f>IF($C$122="Yes",'3. Indoor Non-Potable Supply'!L184+'3. Indoor Non-Potable Supply'!L189,0)+IF('7. Project Definition'!$E$122="Yes",'3. Indoor Non-Potable Supply'!L197+'3. Indoor Non-Potable Supply'!L202,0)+IF('7. Project Definition'!$G$122="Yes",'3. Indoor Non-Potable Supply'!L210+'3. Indoor Non-Potable Supply'!L215,0)</f>
        <v>0</v>
      </c>
      <c r="U122" s="561">
        <f>IF($C$122="Yes",'3. Indoor Non-Potable Supply'!M184+'3. Indoor Non-Potable Supply'!M189,0)+IF('7. Project Definition'!$E$122="Yes",'3. Indoor Non-Potable Supply'!M197+'3. Indoor Non-Potable Supply'!M202,0)+IF('7. Project Definition'!$G$122="Yes",'3. Indoor Non-Potable Supply'!M210+'3. Indoor Non-Potable Supply'!M215,0)</f>
        <v>0</v>
      </c>
      <c r="V122" s="1015">
        <f>IF($C$122="Yes",'3. Indoor Non-Potable Supply'!N184+'3. Indoor Non-Potable Supply'!N189,0)+IF('7. Project Definition'!$E$122="Yes",'3. Indoor Non-Potable Supply'!N197+'3. Indoor Non-Potable Supply'!N202,0)+IF('7. Project Definition'!$G$122="Yes",'3. Indoor Non-Potable Supply'!N210+'3. Indoor Non-Potable Supply'!N215,0)</f>
        <v>0</v>
      </c>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7"/>
      <c r="BD122" s="417"/>
      <c r="BE122" s="417"/>
      <c r="BF122" s="417"/>
      <c r="BG122" s="417"/>
      <c r="BH122" s="417"/>
      <c r="BI122" s="417"/>
      <c r="BJ122" s="417"/>
      <c r="BK122" s="417"/>
      <c r="BL122" s="417"/>
      <c r="BM122" s="417"/>
      <c r="BN122" s="417"/>
      <c r="BO122" s="417"/>
      <c r="BP122" s="417"/>
      <c r="BQ122" s="417"/>
      <c r="BR122" s="417"/>
      <c r="BS122" s="417"/>
      <c r="BT122" s="417"/>
      <c r="BU122" s="417"/>
      <c r="BV122" s="417"/>
      <c r="BW122" s="417"/>
      <c r="BX122" s="417"/>
    </row>
    <row r="123" spans="1:76" s="153" customFormat="1" ht="16.5" thickTop="1" thickBot="1" x14ac:dyDescent="0.3">
      <c r="A123" s="417"/>
      <c r="B123" s="1834" t="s">
        <v>20</v>
      </c>
      <c r="C123" s="1780"/>
      <c r="D123" s="1728">
        <f>SUM(D119:D122)</f>
        <v>0</v>
      </c>
      <c r="E123" s="1780"/>
      <c r="F123" s="1728">
        <f>SUM(F119:F122)</f>
        <v>0</v>
      </c>
      <c r="G123" s="1780"/>
      <c r="H123" s="1728">
        <f t="shared" ref="H123:V123" si="87">SUM(H119:H122)</f>
        <v>0</v>
      </c>
      <c r="I123" s="1729">
        <f t="shared" si="87"/>
        <v>0</v>
      </c>
      <c r="J123" s="1728">
        <f t="shared" si="87"/>
        <v>0</v>
      </c>
      <c r="K123" s="1729">
        <f t="shared" si="87"/>
        <v>0</v>
      </c>
      <c r="L123" s="1731">
        <f t="shared" si="87"/>
        <v>0</v>
      </c>
      <c r="M123" s="1731">
        <f t="shared" si="87"/>
        <v>0</v>
      </c>
      <c r="N123" s="1731">
        <f t="shared" si="87"/>
        <v>0</v>
      </c>
      <c r="O123" s="1731">
        <f t="shared" si="87"/>
        <v>0</v>
      </c>
      <c r="P123" s="1731">
        <f t="shared" si="87"/>
        <v>0</v>
      </c>
      <c r="Q123" s="1731">
        <f t="shared" si="87"/>
        <v>0</v>
      </c>
      <c r="R123" s="1731">
        <f t="shared" si="87"/>
        <v>0</v>
      </c>
      <c r="S123" s="1731">
        <f t="shared" si="87"/>
        <v>0</v>
      </c>
      <c r="T123" s="1731">
        <f t="shared" si="87"/>
        <v>0</v>
      </c>
      <c r="U123" s="1731">
        <f t="shared" si="87"/>
        <v>0</v>
      </c>
      <c r="V123" s="1728">
        <f t="shared" si="87"/>
        <v>0</v>
      </c>
      <c r="W123" s="417"/>
      <c r="X123" s="417"/>
      <c r="Y123" s="417"/>
      <c r="Z123" s="417"/>
      <c r="AA123" s="417"/>
      <c r="AB123" s="417"/>
      <c r="AC123" s="417"/>
      <c r="AD123" s="417"/>
      <c r="AE123" s="417"/>
      <c r="AF123" s="417"/>
      <c r="AG123" s="417"/>
      <c r="AH123" s="417"/>
      <c r="AI123" s="417"/>
      <c r="AJ123" s="417"/>
      <c r="AK123" s="417"/>
      <c r="AL123" s="417"/>
      <c r="AM123" s="417"/>
      <c r="AN123" s="417"/>
      <c r="AO123" s="417"/>
      <c r="AP123" s="417"/>
      <c r="AQ123" s="417"/>
      <c r="AR123" s="417"/>
      <c r="AS123" s="417"/>
      <c r="AT123" s="417"/>
      <c r="AU123" s="417"/>
      <c r="AV123" s="417"/>
      <c r="AW123" s="417"/>
      <c r="AX123" s="417"/>
      <c r="AY123" s="417"/>
      <c r="AZ123" s="417"/>
      <c r="BA123" s="417"/>
      <c r="BB123" s="417"/>
      <c r="BC123" s="417"/>
      <c r="BD123" s="417"/>
      <c r="BE123" s="417"/>
      <c r="BF123" s="417"/>
      <c r="BG123" s="417"/>
      <c r="BH123" s="417"/>
      <c r="BI123" s="417"/>
      <c r="BJ123" s="417"/>
      <c r="BK123" s="417"/>
      <c r="BL123" s="417"/>
      <c r="BM123" s="417"/>
      <c r="BN123" s="417"/>
      <c r="BO123" s="417"/>
      <c r="BP123" s="417"/>
      <c r="BQ123" s="417"/>
      <c r="BR123" s="417"/>
      <c r="BS123" s="417"/>
      <c r="BT123" s="417"/>
      <c r="BU123" s="417"/>
      <c r="BV123" s="417"/>
      <c r="BW123" s="417"/>
      <c r="BX123" s="417"/>
    </row>
    <row r="124" spans="1:76" s="81" customFormat="1" ht="15" x14ac:dyDescent="0.25">
      <c r="A124" s="417"/>
      <c r="B124" s="590" t="s">
        <v>174</v>
      </c>
      <c r="C124" s="451"/>
      <c r="D124" s="1016"/>
      <c r="E124" s="1016"/>
      <c r="F124" s="1016"/>
      <c r="G124" s="1016"/>
      <c r="H124" s="1016"/>
      <c r="I124" s="1016"/>
      <c r="J124" s="1016"/>
      <c r="K124" s="1016"/>
      <c r="L124" s="1016"/>
      <c r="M124" s="1016"/>
      <c r="N124" s="1016"/>
      <c r="O124" s="1016"/>
      <c r="P124" s="1016"/>
      <c r="Q124" s="1016"/>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7"/>
      <c r="BV124" s="417"/>
      <c r="BW124" s="417"/>
      <c r="BX124" s="417"/>
    </row>
    <row r="125" spans="1:76" s="81" customFormat="1" ht="15" x14ac:dyDescent="0.25">
      <c r="A125" s="417"/>
      <c r="B125" s="505" t="s">
        <v>266</v>
      </c>
      <c r="C125" s="451"/>
      <c r="D125" s="1016"/>
      <c r="E125" s="1016"/>
      <c r="F125" s="1016"/>
      <c r="G125" s="1016"/>
      <c r="H125" s="1016"/>
      <c r="I125" s="1016"/>
      <c r="J125" s="1016"/>
      <c r="K125" s="1016"/>
      <c r="L125" s="1016"/>
      <c r="M125" s="1016"/>
      <c r="N125" s="1016"/>
      <c r="O125" s="1016"/>
      <c r="P125" s="1016"/>
      <c r="Q125" s="1016"/>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417"/>
      <c r="BR125" s="417"/>
      <c r="BS125" s="417"/>
      <c r="BT125" s="417"/>
      <c r="BU125" s="417"/>
      <c r="BV125" s="417"/>
      <c r="BW125" s="417"/>
      <c r="BX125" s="417"/>
    </row>
    <row r="126" spans="1:76" s="81" customFormat="1" ht="15" x14ac:dyDescent="0.25">
      <c r="A126" s="417"/>
      <c r="B126" s="505" t="s">
        <v>297</v>
      </c>
      <c r="C126" s="451"/>
      <c r="D126" s="1016"/>
      <c r="E126" s="1016"/>
      <c r="F126" s="1016"/>
      <c r="G126" s="1016"/>
      <c r="H126" s="1016"/>
      <c r="I126" s="1016"/>
      <c r="J126" s="1016"/>
      <c r="K126" s="1016"/>
      <c r="L126" s="1016"/>
      <c r="M126" s="1016"/>
      <c r="N126" s="1016"/>
      <c r="O126" s="1016"/>
      <c r="P126" s="1016"/>
      <c r="Q126" s="1016"/>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7"/>
      <c r="BD126" s="417"/>
      <c r="BE126" s="417"/>
      <c r="BF126" s="417"/>
      <c r="BG126" s="417"/>
      <c r="BH126" s="417"/>
      <c r="BI126" s="417"/>
      <c r="BJ126" s="417"/>
      <c r="BK126" s="417"/>
      <c r="BL126" s="417"/>
      <c r="BM126" s="417"/>
      <c r="BN126" s="417"/>
      <c r="BO126" s="417"/>
      <c r="BP126" s="417"/>
      <c r="BQ126" s="417"/>
      <c r="BR126" s="417"/>
      <c r="BS126" s="417"/>
      <c r="BT126" s="417"/>
      <c r="BU126" s="417"/>
      <c r="BV126" s="417"/>
      <c r="BW126" s="417"/>
      <c r="BX126" s="417"/>
    </row>
    <row r="127" spans="1:76" s="153" customFormat="1" ht="15" x14ac:dyDescent="0.25">
      <c r="A127" s="417"/>
      <c r="B127" s="505"/>
      <c r="C127" s="451"/>
      <c r="D127" s="1016"/>
      <c r="E127" s="1016"/>
      <c r="F127" s="1016"/>
      <c r="G127" s="1016"/>
      <c r="H127" s="1016"/>
      <c r="I127" s="1016"/>
      <c r="J127" s="1016"/>
      <c r="K127" s="1016"/>
      <c r="L127" s="1016"/>
      <c r="M127" s="1016"/>
      <c r="N127" s="1016"/>
      <c r="O127" s="1016"/>
      <c r="P127" s="1016"/>
      <c r="Q127" s="1016"/>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c r="BJ127" s="417"/>
      <c r="BK127" s="417"/>
      <c r="BL127" s="417"/>
      <c r="BM127" s="417"/>
      <c r="BN127" s="417"/>
      <c r="BO127" s="417"/>
      <c r="BP127" s="417"/>
      <c r="BQ127" s="417"/>
      <c r="BR127" s="417"/>
      <c r="BS127" s="417"/>
      <c r="BT127" s="417"/>
      <c r="BU127" s="417"/>
      <c r="BV127" s="417"/>
      <c r="BW127" s="417"/>
      <c r="BX127" s="417"/>
    </row>
    <row r="128" spans="1:76" s="153" customFormat="1" ht="28.5" customHeight="1" thickBot="1" x14ac:dyDescent="0.3">
      <c r="A128" s="417"/>
      <c r="B128" s="505"/>
      <c r="C128" s="2101" t="str">
        <f>IF(OR(AND(C131="Yes",Rainwater!B47&lt;Rainwater!B51)),"One or more Cistern volumes is low; see embedded comment in B129","")</f>
        <v/>
      </c>
      <c r="D128" s="2101"/>
      <c r="E128" s="2101" t="str">
        <f>IF(OR(AND(E131="Yes",Rainwater!B79&lt;Rainwater!B83)),"One or more Cistern volumes is low; see embedded comment in B129","")</f>
        <v/>
      </c>
      <c r="F128" s="2101"/>
      <c r="G128" s="2101" t="str">
        <f>IF(OR(AND(G131="Yes",Rainwater!B112&lt;Rainwater!B116)),"One or more Cistern volumes is low; see embedded comment in B129","")</f>
        <v/>
      </c>
      <c r="H128" s="2101"/>
      <c r="I128" s="1016"/>
      <c r="J128" s="1016"/>
      <c r="K128" s="1016"/>
      <c r="L128" s="1016"/>
      <c r="M128" s="1016"/>
      <c r="N128" s="1016"/>
      <c r="O128" s="1016"/>
      <c r="P128" s="1016"/>
      <c r="Q128" s="1016"/>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7"/>
      <c r="AY128" s="417"/>
      <c r="AZ128" s="417"/>
      <c r="BA128" s="417"/>
      <c r="BB128" s="417"/>
      <c r="BC128" s="417"/>
      <c r="BD128" s="417"/>
      <c r="BE128" s="417"/>
      <c r="BF128" s="417"/>
      <c r="BG128" s="417"/>
      <c r="BH128" s="417"/>
      <c r="BI128" s="417"/>
      <c r="BJ128" s="417"/>
      <c r="BK128" s="417"/>
      <c r="BL128" s="417"/>
      <c r="BM128" s="417"/>
      <c r="BN128" s="417"/>
      <c r="BO128" s="417"/>
      <c r="BP128" s="417"/>
      <c r="BQ128" s="417"/>
      <c r="BR128" s="417"/>
      <c r="BS128" s="417"/>
      <c r="BT128" s="417"/>
      <c r="BU128" s="417"/>
      <c r="BV128" s="417"/>
      <c r="BW128" s="417"/>
      <c r="BX128" s="417"/>
    </row>
    <row r="129" spans="1:76" s="65" customFormat="1" ht="30.75" thickBot="1" x14ac:dyDescent="0.3">
      <c r="A129" s="417"/>
      <c r="B129" s="1017" t="s">
        <v>842</v>
      </c>
      <c r="C129" s="1835" t="str">
        <f>'1. Building Information'!$B$55</f>
        <v>SITE 1: Project Name -- Project Address</v>
      </c>
      <c r="D129" s="1836"/>
      <c r="E129" s="1835" t="str">
        <f>'1. Building Information'!$B$107</f>
        <v xml:space="preserve">SITE 2:  -- </v>
      </c>
      <c r="F129" s="1836"/>
      <c r="G129" s="1835" t="str">
        <f>'1. Building Information'!$B$155</f>
        <v xml:space="preserve">SITE 3:  -- </v>
      </c>
      <c r="H129" s="1836"/>
      <c r="I129" s="417"/>
      <c r="J129" s="402"/>
      <c r="K129" s="1837" t="s">
        <v>237</v>
      </c>
      <c r="L129" s="1838"/>
      <c r="M129" s="1838"/>
      <c r="N129" s="1838"/>
      <c r="O129" s="1838"/>
      <c r="P129" s="1838"/>
      <c r="Q129" s="1838"/>
      <c r="R129" s="1838"/>
      <c r="S129" s="1838"/>
      <c r="T129" s="1838"/>
      <c r="U129" s="1838"/>
      <c r="V129" s="1839"/>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7"/>
      <c r="BJ129" s="417"/>
      <c r="BK129" s="417"/>
      <c r="BL129" s="417"/>
      <c r="BM129" s="417"/>
      <c r="BN129" s="417"/>
      <c r="BO129" s="417"/>
      <c r="BP129" s="417"/>
      <c r="BQ129" s="417"/>
      <c r="BR129" s="417"/>
      <c r="BS129" s="417"/>
      <c r="BT129" s="417"/>
      <c r="BU129" s="417"/>
      <c r="BV129" s="417"/>
      <c r="BW129" s="417"/>
      <c r="BX129" s="417"/>
    </row>
    <row r="130" spans="1:76" s="65" customFormat="1" ht="60" x14ac:dyDescent="0.25">
      <c r="A130" s="417"/>
      <c r="B130" s="1823" t="s">
        <v>226</v>
      </c>
      <c r="C130" s="1629" t="s">
        <v>236</v>
      </c>
      <c r="D130" s="1540" t="s">
        <v>264</v>
      </c>
      <c r="E130" s="1629" t="s">
        <v>236</v>
      </c>
      <c r="F130" s="1540" t="s">
        <v>264</v>
      </c>
      <c r="G130" s="1629" t="s">
        <v>236</v>
      </c>
      <c r="H130" s="1633" t="s">
        <v>264</v>
      </c>
      <c r="I130" s="1682" t="s">
        <v>231</v>
      </c>
      <c r="J130" s="1783" t="s">
        <v>232</v>
      </c>
      <c r="K130" s="1740" t="s">
        <v>28</v>
      </c>
      <c r="L130" s="1840" t="s">
        <v>29</v>
      </c>
      <c r="M130" s="1840" t="s">
        <v>30</v>
      </c>
      <c r="N130" s="1840" t="s">
        <v>31</v>
      </c>
      <c r="O130" s="1840" t="s">
        <v>32</v>
      </c>
      <c r="P130" s="1840" t="s">
        <v>33</v>
      </c>
      <c r="Q130" s="1840" t="s">
        <v>8</v>
      </c>
      <c r="R130" s="1840" t="s">
        <v>9</v>
      </c>
      <c r="S130" s="1840" t="s">
        <v>0</v>
      </c>
      <c r="T130" s="1840" t="s">
        <v>2</v>
      </c>
      <c r="U130" s="1840" t="s">
        <v>3</v>
      </c>
      <c r="V130" s="1841" t="s">
        <v>4</v>
      </c>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7"/>
      <c r="AY130" s="417"/>
      <c r="AZ130" s="417"/>
      <c r="BA130" s="417"/>
      <c r="BB130" s="417"/>
      <c r="BC130" s="417"/>
      <c r="BD130" s="417"/>
      <c r="BE130" s="417"/>
      <c r="BF130" s="417"/>
      <c r="BG130" s="417"/>
      <c r="BH130" s="417"/>
      <c r="BI130" s="417"/>
      <c r="BJ130" s="417"/>
      <c r="BK130" s="417"/>
      <c r="BL130" s="417"/>
      <c r="BM130" s="417"/>
      <c r="BN130" s="417"/>
      <c r="BO130" s="417"/>
      <c r="BP130" s="417"/>
      <c r="BQ130" s="417"/>
      <c r="BR130" s="417"/>
      <c r="BS130" s="417"/>
      <c r="BT130" s="417"/>
      <c r="BU130" s="417"/>
      <c r="BV130" s="417"/>
      <c r="BW130" s="417"/>
      <c r="BX130" s="417"/>
    </row>
    <row r="131" spans="1:76" s="65" customFormat="1" ht="15" x14ac:dyDescent="0.25">
      <c r="A131" s="417"/>
      <c r="B131" s="1001" t="s">
        <v>188</v>
      </c>
      <c r="C131" s="382" t="s">
        <v>73</v>
      </c>
      <c r="D131" s="1072">
        <v>0</v>
      </c>
      <c r="E131" s="382" t="s">
        <v>73</v>
      </c>
      <c r="F131" s="1072">
        <v>0</v>
      </c>
      <c r="G131" s="382" t="s">
        <v>73</v>
      </c>
      <c r="H131" s="1072">
        <v>0</v>
      </c>
      <c r="I131" s="1827"/>
      <c r="J131" s="1829"/>
      <c r="K131" s="1827"/>
      <c r="L131" s="1829"/>
      <c r="M131" s="1829"/>
      <c r="N131" s="1829"/>
      <c r="O131" s="1829"/>
      <c r="P131" s="1829"/>
      <c r="Q131" s="1829"/>
      <c r="R131" s="1829"/>
      <c r="S131" s="1829"/>
      <c r="T131" s="1829"/>
      <c r="U131" s="1829"/>
      <c r="V131" s="1828"/>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7"/>
      <c r="AY131" s="417"/>
      <c r="AZ131" s="417"/>
      <c r="BA131" s="417"/>
      <c r="BB131" s="417"/>
      <c r="BC131" s="417"/>
      <c r="BD131" s="417"/>
      <c r="BE131" s="417"/>
      <c r="BF131" s="417"/>
      <c r="BG131" s="417"/>
      <c r="BH131" s="417"/>
      <c r="BI131" s="417"/>
      <c r="BJ131" s="417"/>
      <c r="BK131" s="417"/>
      <c r="BL131" s="417"/>
      <c r="BM131" s="417"/>
      <c r="BN131" s="417"/>
      <c r="BO131" s="417"/>
      <c r="BP131" s="417"/>
      <c r="BQ131" s="417"/>
      <c r="BR131" s="417"/>
      <c r="BS131" s="417"/>
      <c r="BT131" s="417"/>
      <c r="BU131" s="417"/>
      <c r="BV131" s="417"/>
      <c r="BW131" s="417"/>
      <c r="BX131" s="417"/>
    </row>
    <row r="132" spans="1:76" s="153" customFormat="1" ht="15" x14ac:dyDescent="0.25">
      <c r="A132" s="417"/>
      <c r="B132" s="1019" t="s">
        <v>232</v>
      </c>
      <c r="C132" s="955">
        <f>IF(C133="Manual Entry",0,IF(C131="Yes",Rainwater!J70,0))</f>
        <v>0</v>
      </c>
      <c r="D132" s="1842" t="s">
        <v>128</v>
      </c>
      <c r="E132" s="955">
        <f>IF(E133="Manual Entry",0,IF(E131="Yes",Rainwater!J102,0))</f>
        <v>0</v>
      </c>
      <c r="F132" s="1842" t="s">
        <v>128</v>
      </c>
      <c r="G132" s="955">
        <f>IF(G133="Manual Entry",0,IF(G131="Yes",Rainwater!J135,0))</f>
        <v>0</v>
      </c>
      <c r="H132" s="1842" t="s">
        <v>128</v>
      </c>
      <c r="I132" s="1020">
        <f>J132/365</f>
        <v>0</v>
      </c>
      <c r="J132" s="1021">
        <f>IF(C133="None",C132,0)+IF(E133="None",E132,0)+IF(G133="None",G132,0)</f>
        <v>0</v>
      </c>
      <c r="K132" s="955">
        <f>IF($C$132=0,0,Rainwater!C143)+IF('7. Project Definition'!$E$132=0,0,Rainwater!C144)+IF('7. Project Definition'!$G$132=0,0,Rainwater!C145)</f>
        <v>0</v>
      </c>
      <c r="L132" s="819">
        <f>IF($C$132=0,0,Rainwater!D143)+IF('7. Project Definition'!$E$132=0,0,Rainwater!D144)+IF('7. Project Definition'!$G$132=0,0,Rainwater!D145)</f>
        <v>0</v>
      </c>
      <c r="M132" s="819">
        <f>IF($C$132=0,0,Rainwater!E143)+IF('7. Project Definition'!$E$132=0,0,Rainwater!E144)+IF('7. Project Definition'!$G$132=0,0,Rainwater!E145)</f>
        <v>0</v>
      </c>
      <c r="N132" s="819">
        <f>IF($C$132=0,0,Rainwater!F143)+IF('7. Project Definition'!$E$132=0,0,Rainwater!F144)+IF('7. Project Definition'!$G$132=0,0,Rainwater!F145)</f>
        <v>0</v>
      </c>
      <c r="O132" s="819">
        <f>IF($C$132=0,0,Rainwater!G143)+IF('7. Project Definition'!$E$132=0,0,Rainwater!G144)+IF('7. Project Definition'!$G$132=0,0,Rainwater!G145)</f>
        <v>0</v>
      </c>
      <c r="P132" s="819">
        <f>IF($C$132=0,0,Rainwater!H143)+IF('7. Project Definition'!$E$132=0,0,Rainwater!H144)+IF('7. Project Definition'!$G$132=0,0,Rainwater!H145)</f>
        <v>0</v>
      </c>
      <c r="Q132" s="819">
        <f>IF($C$132=0,0,Rainwater!I143)+IF('7. Project Definition'!$E$132=0,0,Rainwater!I144)+IF('7. Project Definition'!$G$132=0,0,Rainwater!I145)</f>
        <v>0</v>
      </c>
      <c r="R132" s="819">
        <f>IF($C$132=0,0,Rainwater!J143)+IF('7. Project Definition'!$E$132=0,0,Rainwater!J144)+IF('7. Project Definition'!$G$132=0,0,Rainwater!J145)</f>
        <v>0</v>
      </c>
      <c r="S132" s="819">
        <f>IF($C$132=0,0,Rainwater!K143)+IF('7. Project Definition'!$E$132=0,0,Rainwater!K144)+IF('7. Project Definition'!$G$132=0,0,Rainwater!K145)</f>
        <v>0</v>
      </c>
      <c r="T132" s="819">
        <f>IF($C$132=0,0,Rainwater!L143)+IF('7. Project Definition'!$E$132=0,0,Rainwater!L144)+IF('7. Project Definition'!$G$132=0,0,Rainwater!L145)</f>
        <v>0</v>
      </c>
      <c r="U132" s="819">
        <f>IF($C$132=0,0,Rainwater!M143)+IF('7. Project Definition'!$E$132=0,0,Rainwater!M144)+IF('7. Project Definition'!$G$132=0,0,Rainwater!M145)</f>
        <v>0</v>
      </c>
      <c r="V132" s="820">
        <f>IF($C$132=0,0,Rainwater!N143)+IF('7. Project Definition'!$E$132=0,0,Rainwater!N144)+IF('7. Project Definition'!$G$132=0,0,Rainwater!N145)</f>
        <v>0</v>
      </c>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7"/>
      <c r="AY132" s="417"/>
      <c r="AZ132" s="417"/>
      <c r="BA132" s="417"/>
      <c r="BB132" s="417"/>
      <c r="BC132" s="417"/>
      <c r="BD132" s="417"/>
      <c r="BE132" s="417"/>
      <c r="BF132" s="417"/>
      <c r="BG132" s="417"/>
      <c r="BH132" s="417"/>
      <c r="BI132" s="417"/>
      <c r="BJ132" s="417"/>
      <c r="BK132" s="417"/>
      <c r="BL132" s="417"/>
      <c r="BM132" s="417"/>
      <c r="BN132" s="417"/>
      <c r="BO132" s="417"/>
      <c r="BP132" s="417"/>
      <c r="BQ132" s="417"/>
      <c r="BR132" s="417"/>
      <c r="BS132" s="417"/>
      <c r="BT132" s="417"/>
      <c r="BU132" s="417"/>
      <c r="BV132" s="417"/>
      <c r="BW132" s="417"/>
      <c r="BX132" s="417"/>
    </row>
    <row r="133" spans="1:76" s="153" customFormat="1" ht="30.75" thickBot="1" x14ac:dyDescent="0.3">
      <c r="A133" s="417"/>
      <c r="B133" s="957" t="s">
        <v>760</v>
      </c>
      <c r="C133" s="1073" t="s">
        <v>641</v>
      </c>
      <c r="D133" s="1301">
        <f>IF(C133="Manual Entry",SUM(Rainwater!C150:N150),0)</f>
        <v>0</v>
      </c>
      <c r="E133" s="1073" t="s">
        <v>641</v>
      </c>
      <c r="F133" s="1301">
        <f>IF(E133="Manual Entry",SUM(Rainwater!C151:N151),0)</f>
        <v>0</v>
      </c>
      <c r="G133" s="1073" t="s">
        <v>641</v>
      </c>
      <c r="H133" s="1302">
        <f>IF(G133="Manual Entry",SUM(Rainwater!C152:N152),0)</f>
        <v>0</v>
      </c>
      <c r="I133" s="958">
        <f>J133/365</f>
        <v>0</v>
      </c>
      <c r="J133" s="1022">
        <f>IF(C133="Manual Entry",D133,0)+IF(E133="Manual Entry",F133,0)+IF(G133="Manual Entry",H133,0)</f>
        <v>0</v>
      </c>
      <c r="K133" s="958">
        <f>IF($C$133="Manual Entry",Rainwater!C150,0)+IF('7. Project Definition'!$E$133="Manual Entry",Rainwater!C151,0)+IF('7. Project Definition'!$G$133="Manual Entry",Rainwater!C152,0)</f>
        <v>0</v>
      </c>
      <c r="L133" s="961">
        <f>IF($C$133="Manual Entry",Rainwater!D150,0)+IF('7. Project Definition'!$E$133="Manual Entry",Rainwater!D151,0)+IF('7. Project Definition'!$G$133="Manual Entry",Rainwater!D152,0)</f>
        <v>0</v>
      </c>
      <c r="M133" s="961">
        <f>IF($C$133="Manual Entry",Rainwater!E150,0)+IF('7. Project Definition'!$E$133="Manual Entry",Rainwater!E151,0)+IF('7. Project Definition'!$G$133="Manual Entry",Rainwater!E152,0)</f>
        <v>0</v>
      </c>
      <c r="N133" s="961">
        <f>IF($C$133="Manual Entry",Rainwater!F150,0)+IF('7. Project Definition'!$E$133="Manual Entry",Rainwater!F151,0)+IF('7. Project Definition'!$G$133="Manual Entry",Rainwater!F152,0)</f>
        <v>0</v>
      </c>
      <c r="O133" s="961">
        <f>IF($C$133="Manual Entry",Rainwater!G150,0)+IF('7. Project Definition'!$E$133="Manual Entry",Rainwater!G151,0)+IF('7. Project Definition'!$G$133="Manual Entry",Rainwater!G152,0)</f>
        <v>0</v>
      </c>
      <c r="P133" s="961">
        <f>IF($C$133="Manual Entry",Rainwater!H150,0)+IF('7. Project Definition'!$E$133="Manual Entry",Rainwater!H151,0)+IF('7. Project Definition'!$G$133="Manual Entry",Rainwater!H152,0)</f>
        <v>0</v>
      </c>
      <c r="Q133" s="961">
        <f>IF($C$133="Manual Entry",Rainwater!I150,0)+IF('7. Project Definition'!$E$133="Manual Entry",Rainwater!I151,0)+IF('7. Project Definition'!$G$133="Manual Entry",Rainwater!I152,0)</f>
        <v>0</v>
      </c>
      <c r="R133" s="961">
        <f>IF($C$133="Manual Entry",Rainwater!J150,0)+IF('7. Project Definition'!$E$133="Manual Entry",Rainwater!J151,0)+IF('7. Project Definition'!$G$133="Manual Entry",Rainwater!J152,0)</f>
        <v>0</v>
      </c>
      <c r="S133" s="961">
        <f>IF($C$133="Manual Entry",Rainwater!K150,0)+IF('7. Project Definition'!$E$133="Manual Entry",Rainwater!K151,0)+IF('7. Project Definition'!$G$133="Manual Entry",Rainwater!K152,0)</f>
        <v>0</v>
      </c>
      <c r="T133" s="961">
        <f>IF($C$133="Manual Entry",Rainwater!L150,0)+IF('7. Project Definition'!$E$133="Manual Entry",Rainwater!L151,0)+IF('7. Project Definition'!$G$133="Manual Entry",Rainwater!L152,0)</f>
        <v>0</v>
      </c>
      <c r="U133" s="961">
        <f>IF($C$133="Manual Entry",Rainwater!M150,0)+IF('7. Project Definition'!$E$133="Manual Entry",Rainwater!M151,0)+IF('7. Project Definition'!$G$133="Manual Entry",Rainwater!M152,0)</f>
        <v>0</v>
      </c>
      <c r="V133" s="959">
        <f>IF($C$133="Manual Entry",Rainwater!N150,0)+IF('7. Project Definition'!$E$133="Manual Entry",Rainwater!N151,0)+IF('7. Project Definition'!$G$133="Manual Entry",Rainwater!N152,0)</f>
        <v>0</v>
      </c>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7"/>
      <c r="AY133" s="417"/>
      <c r="AZ133" s="417"/>
      <c r="BA133" s="417"/>
      <c r="BB133" s="417"/>
      <c r="BC133" s="417"/>
      <c r="BD133" s="417"/>
      <c r="BE133" s="417"/>
      <c r="BF133" s="417"/>
      <c r="BG133" s="417"/>
      <c r="BH133" s="417"/>
      <c r="BI133" s="417"/>
      <c r="BJ133" s="417"/>
      <c r="BK133" s="417"/>
      <c r="BL133" s="417"/>
      <c r="BM133" s="417"/>
      <c r="BN133" s="417"/>
      <c r="BO133" s="417"/>
      <c r="BP133" s="417"/>
      <c r="BQ133" s="417"/>
      <c r="BR133" s="417"/>
      <c r="BS133" s="417"/>
      <c r="BT133" s="417"/>
      <c r="BU133" s="417"/>
      <c r="BV133" s="417"/>
      <c r="BW133" s="417"/>
      <c r="BX133" s="417"/>
    </row>
    <row r="134" spans="1:76" s="153" customFormat="1" ht="16.5" thickTop="1" thickBot="1" x14ac:dyDescent="0.3">
      <c r="A134" s="417"/>
      <c r="B134" s="1856" t="s">
        <v>670</v>
      </c>
      <c r="C134" s="1857"/>
      <c r="D134" s="1728">
        <f>IF(C133="Manual Entry",D133,C132)</f>
        <v>0</v>
      </c>
      <c r="E134" s="1857"/>
      <c r="F134" s="1728">
        <f>IF(E133="Manual Entry",F133,E132)</f>
        <v>0</v>
      </c>
      <c r="G134" s="1857"/>
      <c r="H134" s="1728">
        <f>IF(G133="Manual Entry",H133,G132)</f>
        <v>0</v>
      </c>
      <c r="I134" s="1755">
        <f>J134/365</f>
        <v>0</v>
      </c>
      <c r="J134" s="1858">
        <f>SUM(D134,F134,H134)</f>
        <v>0</v>
      </c>
      <c r="K134" s="1729">
        <f>SUM(K132:K133)</f>
        <v>0</v>
      </c>
      <c r="L134" s="1782">
        <f t="shared" ref="L134:V134" si="88">SUM(L132:L133)</f>
        <v>0</v>
      </c>
      <c r="M134" s="1782">
        <f t="shared" si="88"/>
        <v>0</v>
      </c>
      <c r="N134" s="1782">
        <f t="shared" si="88"/>
        <v>0</v>
      </c>
      <c r="O134" s="1782">
        <f t="shared" si="88"/>
        <v>0</v>
      </c>
      <c r="P134" s="1782">
        <f t="shared" si="88"/>
        <v>0</v>
      </c>
      <c r="Q134" s="1782">
        <f t="shared" si="88"/>
        <v>0</v>
      </c>
      <c r="R134" s="1782">
        <f t="shared" si="88"/>
        <v>0</v>
      </c>
      <c r="S134" s="1782">
        <f t="shared" si="88"/>
        <v>0</v>
      </c>
      <c r="T134" s="1782">
        <f t="shared" si="88"/>
        <v>0</v>
      </c>
      <c r="U134" s="1782">
        <f t="shared" si="88"/>
        <v>0</v>
      </c>
      <c r="V134" s="1732">
        <f t="shared" si="88"/>
        <v>0</v>
      </c>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7"/>
      <c r="AY134" s="417"/>
      <c r="AZ134" s="417"/>
      <c r="BA134" s="417"/>
      <c r="BB134" s="417"/>
      <c r="BC134" s="417"/>
      <c r="BD134" s="417"/>
      <c r="BE134" s="417"/>
      <c r="BF134" s="417"/>
      <c r="BG134" s="417"/>
      <c r="BH134" s="417"/>
      <c r="BI134" s="417"/>
      <c r="BJ134" s="417"/>
      <c r="BK134" s="417"/>
      <c r="BL134" s="417"/>
      <c r="BM134" s="417"/>
      <c r="BN134" s="417"/>
      <c r="BO134" s="417"/>
      <c r="BP134" s="417"/>
      <c r="BQ134" s="417"/>
      <c r="BR134" s="417"/>
      <c r="BS134" s="417"/>
      <c r="BT134" s="417"/>
      <c r="BU134" s="417"/>
      <c r="BV134" s="417"/>
      <c r="BW134" s="417"/>
      <c r="BX134" s="417"/>
    </row>
    <row r="135" spans="1:76" s="153" customFormat="1" ht="15.75" thickBot="1" x14ac:dyDescent="0.3">
      <c r="A135" s="417"/>
      <c r="B135" s="1834" t="s">
        <v>672</v>
      </c>
      <c r="C135" s="1780"/>
      <c r="D135" s="1728">
        <f>SUM(D123,D134)</f>
        <v>0</v>
      </c>
      <c r="E135" s="1780"/>
      <c r="F135" s="1728">
        <f>SUM(F123,F134)</f>
        <v>0</v>
      </c>
      <c r="G135" s="1780"/>
      <c r="H135" s="1728">
        <f>SUM(H123,H134)</f>
        <v>0</v>
      </c>
      <c r="I135" s="1729" t="s">
        <v>490</v>
      </c>
      <c r="J135" s="1781">
        <f>SUM(J123,J134)</f>
        <v>0</v>
      </c>
      <c r="K135" s="1729">
        <f>SUM(K123,K134)</f>
        <v>0</v>
      </c>
      <c r="L135" s="1729">
        <f t="shared" ref="L135:V135" si="89">SUM(L123,L134)</f>
        <v>0</v>
      </c>
      <c r="M135" s="1729">
        <f t="shared" si="89"/>
        <v>0</v>
      </c>
      <c r="N135" s="1729">
        <f t="shared" si="89"/>
        <v>0</v>
      </c>
      <c r="O135" s="1729">
        <f t="shared" si="89"/>
        <v>0</v>
      </c>
      <c r="P135" s="1729">
        <f t="shared" si="89"/>
        <v>0</v>
      </c>
      <c r="Q135" s="1729">
        <f t="shared" si="89"/>
        <v>0</v>
      </c>
      <c r="R135" s="1729">
        <f t="shared" si="89"/>
        <v>0</v>
      </c>
      <c r="S135" s="1729">
        <f t="shared" si="89"/>
        <v>0</v>
      </c>
      <c r="T135" s="1729">
        <f t="shared" si="89"/>
        <v>0</v>
      </c>
      <c r="U135" s="1729">
        <f t="shared" si="89"/>
        <v>0</v>
      </c>
      <c r="V135" s="1729">
        <f t="shared" si="89"/>
        <v>0</v>
      </c>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7"/>
      <c r="BD135" s="417"/>
      <c r="BE135" s="417"/>
      <c r="BF135" s="417"/>
      <c r="BG135" s="417"/>
      <c r="BH135" s="417"/>
      <c r="BI135" s="417"/>
      <c r="BJ135" s="417"/>
      <c r="BK135" s="417"/>
      <c r="BL135" s="417"/>
      <c r="BM135" s="417"/>
      <c r="BN135" s="417"/>
      <c r="BO135" s="417"/>
      <c r="BP135" s="417"/>
      <c r="BQ135" s="417"/>
      <c r="BR135" s="417"/>
      <c r="BS135" s="417"/>
      <c r="BT135" s="417"/>
      <c r="BU135" s="417"/>
      <c r="BV135" s="417"/>
      <c r="BW135" s="417"/>
      <c r="BX135" s="417"/>
    </row>
    <row r="136" spans="1:76" x14ac:dyDescent="0.2">
      <c r="E136" s="792"/>
    </row>
    <row r="137" spans="1:76" s="1606" customFormat="1" ht="15.75" x14ac:dyDescent="0.25">
      <c r="A137" s="1455"/>
      <c r="B137" s="1602" t="s">
        <v>649</v>
      </c>
      <c r="C137" s="1457"/>
      <c r="D137" s="1458"/>
      <c r="E137" s="1458"/>
      <c r="F137" s="1458"/>
      <c r="G137" s="1458"/>
      <c r="H137" s="1458"/>
      <c r="I137" s="1458"/>
      <c r="J137" s="1458"/>
      <c r="K137" s="1458"/>
      <c r="L137" s="1458"/>
      <c r="M137" s="1458"/>
      <c r="N137" s="1458"/>
      <c r="O137" s="1458"/>
      <c r="P137" s="1455"/>
      <c r="Q137" s="1605"/>
      <c r="R137" s="1455"/>
      <c r="S137" s="1455"/>
      <c r="T137" s="1455"/>
      <c r="U137" s="1455"/>
      <c r="V137" s="1455"/>
      <c r="W137" s="1455"/>
      <c r="X137" s="1455"/>
      <c r="Y137" s="1455"/>
      <c r="Z137" s="1455"/>
      <c r="AA137" s="1455"/>
      <c r="AB137" s="1455"/>
      <c r="AC137" s="1455"/>
      <c r="AD137" s="1455"/>
      <c r="AE137" s="1455"/>
      <c r="AF137" s="1455"/>
      <c r="AG137" s="1455"/>
      <c r="AH137" s="1455"/>
      <c r="AI137" s="1455"/>
      <c r="AJ137" s="1455"/>
      <c r="AK137" s="1455"/>
      <c r="AL137" s="1455"/>
      <c r="AM137" s="1455"/>
      <c r="AN137" s="1455"/>
      <c r="AO137" s="1455"/>
      <c r="AP137" s="1455"/>
      <c r="AQ137" s="1455"/>
      <c r="AR137" s="1455"/>
      <c r="AS137" s="1455"/>
      <c r="AT137" s="1455"/>
      <c r="AU137" s="1455"/>
      <c r="AV137" s="1455"/>
      <c r="AW137" s="1455"/>
      <c r="AX137" s="1455"/>
      <c r="AY137" s="1455"/>
      <c r="AZ137" s="1455"/>
      <c r="BA137" s="1455"/>
      <c r="BB137" s="1455"/>
      <c r="BC137" s="1455"/>
      <c r="BD137" s="1455"/>
      <c r="BE137" s="1455"/>
      <c r="BF137" s="1455"/>
      <c r="BG137" s="1455"/>
      <c r="BH137" s="1455"/>
      <c r="BI137" s="1455"/>
      <c r="BJ137" s="1455"/>
      <c r="BK137" s="1455"/>
      <c r="BL137" s="1455"/>
      <c r="BM137" s="1455"/>
      <c r="BN137" s="1455"/>
      <c r="BO137" s="1455"/>
      <c r="BP137" s="1455"/>
      <c r="BQ137" s="1455"/>
      <c r="BR137" s="1455"/>
      <c r="BS137" s="1455"/>
      <c r="BT137" s="1455"/>
      <c r="BU137" s="1455"/>
      <c r="BV137" s="1455"/>
      <c r="BW137" s="1455"/>
      <c r="BX137" s="1455"/>
    </row>
    <row r="138" spans="1:76" s="64" customFormat="1" ht="13.5" thickBot="1" x14ac:dyDescent="0.25">
      <c r="A138" s="732"/>
      <c r="B138" s="732"/>
      <c r="C138" s="732"/>
      <c r="D138" s="732"/>
      <c r="E138" s="792"/>
      <c r="F138" s="732"/>
      <c r="G138" s="732"/>
      <c r="H138" s="732"/>
      <c r="I138" s="732"/>
      <c r="J138" s="732"/>
      <c r="K138" s="732"/>
      <c r="L138" s="732"/>
      <c r="M138" s="732"/>
      <c r="N138" s="732"/>
      <c r="O138" s="732"/>
      <c r="P138" s="732"/>
      <c r="Q138" s="732"/>
      <c r="R138" s="732"/>
      <c r="S138" s="732"/>
      <c r="T138" s="732"/>
      <c r="U138" s="732"/>
      <c r="V138" s="732"/>
      <c r="W138" s="732"/>
      <c r="X138" s="732"/>
      <c r="Y138" s="732"/>
      <c r="Z138" s="732"/>
      <c r="AA138" s="732"/>
      <c r="AB138" s="732"/>
      <c r="AC138" s="732"/>
      <c r="AD138" s="732"/>
      <c r="AE138" s="732"/>
      <c r="AF138" s="732"/>
      <c r="AG138" s="732"/>
      <c r="AH138" s="732"/>
      <c r="AI138" s="732"/>
      <c r="AJ138" s="732"/>
      <c r="AK138" s="732"/>
      <c r="AL138" s="732"/>
      <c r="AM138" s="732"/>
      <c r="AN138" s="732"/>
      <c r="AO138" s="732"/>
      <c r="AP138" s="732"/>
      <c r="AQ138" s="732"/>
      <c r="AR138" s="732"/>
      <c r="AS138" s="732"/>
      <c r="AT138" s="732"/>
      <c r="AU138" s="732"/>
      <c r="AV138" s="732"/>
      <c r="AW138" s="732"/>
      <c r="AX138" s="732"/>
      <c r="AY138" s="732"/>
      <c r="AZ138" s="732"/>
      <c r="BA138" s="732"/>
      <c r="BB138" s="732"/>
      <c r="BC138" s="732"/>
      <c r="BD138" s="732"/>
      <c r="BE138" s="732"/>
      <c r="BF138" s="732"/>
      <c r="BG138" s="732"/>
      <c r="BH138" s="732"/>
      <c r="BI138" s="732"/>
      <c r="BJ138" s="732"/>
      <c r="BK138" s="732"/>
      <c r="BL138" s="732"/>
      <c r="BM138" s="732"/>
      <c r="BN138" s="732"/>
      <c r="BO138" s="732"/>
      <c r="BP138" s="732"/>
      <c r="BQ138" s="732"/>
      <c r="BR138" s="732"/>
      <c r="BS138" s="732"/>
      <c r="BT138" s="732"/>
      <c r="BU138" s="732"/>
      <c r="BV138" s="732"/>
      <c r="BW138" s="732"/>
      <c r="BX138" s="732"/>
    </row>
    <row r="139" spans="1:76" s="64" customFormat="1" ht="30" x14ac:dyDescent="0.25">
      <c r="A139" s="732"/>
      <c r="B139" s="1843" t="s">
        <v>646</v>
      </c>
      <c r="C139" s="1844"/>
      <c r="D139" s="1844"/>
      <c r="E139" s="1844"/>
      <c r="F139" s="1844"/>
      <c r="G139" s="1844"/>
      <c r="H139" s="1844"/>
      <c r="I139" s="1845" t="s">
        <v>650</v>
      </c>
      <c r="J139" s="1721" t="s">
        <v>648</v>
      </c>
      <c r="K139" s="1846" t="s">
        <v>237</v>
      </c>
      <c r="L139" s="1838"/>
      <c r="M139" s="1838"/>
      <c r="N139" s="1838"/>
      <c r="O139" s="1838"/>
      <c r="P139" s="1838"/>
      <c r="Q139" s="1838"/>
      <c r="R139" s="1838"/>
      <c r="S139" s="1838"/>
      <c r="T139" s="1838"/>
      <c r="U139" s="1838"/>
      <c r="V139" s="1839"/>
      <c r="W139" s="732"/>
      <c r="X139" s="732"/>
      <c r="Y139" s="732"/>
      <c r="Z139" s="732"/>
      <c r="AA139" s="732"/>
      <c r="AB139" s="732"/>
      <c r="AC139" s="732"/>
      <c r="AD139" s="732"/>
      <c r="AE139" s="732"/>
      <c r="AF139" s="732"/>
      <c r="AG139" s="732"/>
      <c r="AH139" s="732"/>
      <c r="AI139" s="732"/>
      <c r="AJ139" s="732"/>
      <c r="AK139" s="732"/>
      <c r="AL139" s="732"/>
      <c r="AM139" s="732"/>
      <c r="AN139" s="732"/>
      <c r="AO139" s="732"/>
      <c r="AP139" s="732"/>
      <c r="AQ139" s="732"/>
      <c r="AR139" s="732"/>
      <c r="AS139" s="732"/>
      <c r="AT139" s="732"/>
      <c r="AU139" s="732"/>
      <c r="AV139" s="732"/>
      <c r="AW139" s="732"/>
      <c r="AX139" s="732"/>
      <c r="AY139" s="732"/>
      <c r="AZ139" s="732"/>
      <c r="BA139" s="732"/>
      <c r="BB139" s="732"/>
      <c r="BC139" s="732"/>
      <c r="BD139" s="732"/>
      <c r="BE139" s="732"/>
      <c r="BF139" s="732"/>
      <c r="BG139" s="732"/>
      <c r="BH139" s="732"/>
      <c r="BI139" s="732"/>
      <c r="BJ139" s="732"/>
      <c r="BK139" s="732"/>
      <c r="BL139" s="732"/>
      <c r="BM139" s="732"/>
      <c r="BN139" s="732"/>
      <c r="BO139" s="732"/>
      <c r="BP139" s="732"/>
      <c r="BQ139" s="732"/>
      <c r="BR139" s="732"/>
      <c r="BS139" s="732"/>
      <c r="BT139" s="732"/>
      <c r="BU139" s="732"/>
      <c r="BV139" s="732"/>
      <c r="BW139" s="732"/>
      <c r="BX139" s="732"/>
    </row>
    <row r="140" spans="1:76" s="64" customFormat="1" ht="15" x14ac:dyDescent="0.25">
      <c r="A140" s="732"/>
      <c r="B140" s="1847" t="s">
        <v>232</v>
      </c>
      <c r="C140" s="1848"/>
      <c r="D140" s="1848"/>
      <c r="E140" s="1848"/>
      <c r="F140" s="1848"/>
      <c r="G140" s="1848"/>
      <c r="H140" s="1848"/>
      <c r="I140" s="1849" t="s">
        <v>651</v>
      </c>
      <c r="J140" s="1850" t="s">
        <v>647</v>
      </c>
      <c r="K140" s="1851" t="s">
        <v>28</v>
      </c>
      <c r="L140" s="1840" t="s">
        <v>29</v>
      </c>
      <c r="M140" s="1840" t="s">
        <v>30</v>
      </c>
      <c r="N140" s="1840" t="s">
        <v>31</v>
      </c>
      <c r="O140" s="1840" t="s">
        <v>32</v>
      </c>
      <c r="P140" s="1840" t="s">
        <v>33</v>
      </c>
      <c r="Q140" s="1840" t="s">
        <v>8</v>
      </c>
      <c r="R140" s="1840" t="s">
        <v>9</v>
      </c>
      <c r="S140" s="1840" t="s">
        <v>0</v>
      </c>
      <c r="T140" s="1840" t="s">
        <v>2</v>
      </c>
      <c r="U140" s="1840" t="s">
        <v>3</v>
      </c>
      <c r="V140" s="1841" t="s">
        <v>4</v>
      </c>
      <c r="W140" s="732"/>
      <c r="X140" s="732"/>
      <c r="Y140" s="732"/>
      <c r="Z140" s="732"/>
      <c r="AA140" s="732"/>
      <c r="AB140" s="732"/>
      <c r="AC140" s="732"/>
      <c r="AD140" s="732"/>
      <c r="AE140" s="732"/>
      <c r="AF140" s="732"/>
      <c r="AG140" s="732"/>
      <c r="AH140" s="732"/>
      <c r="AI140" s="732"/>
      <c r="AJ140" s="732"/>
      <c r="AK140" s="732"/>
      <c r="AL140" s="732"/>
      <c r="AM140" s="732"/>
      <c r="AN140" s="732"/>
      <c r="AO140" s="732"/>
      <c r="AP140" s="732"/>
      <c r="AQ140" s="732"/>
      <c r="AR140" s="732"/>
      <c r="AS140" s="732"/>
      <c r="AT140" s="732"/>
      <c r="AU140" s="732"/>
      <c r="AV140" s="732"/>
      <c r="AW140" s="732"/>
      <c r="AX140" s="732"/>
      <c r="AY140" s="732"/>
      <c r="AZ140" s="732"/>
      <c r="BA140" s="732"/>
      <c r="BB140" s="732"/>
      <c r="BC140" s="732"/>
      <c r="BD140" s="732"/>
      <c r="BE140" s="732"/>
      <c r="BF140" s="732"/>
      <c r="BG140" s="732"/>
      <c r="BH140" s="732"/>
      <c r="BI140" s="732"/>
      <c r="BJ140" s="732"/>
      <c r="BK140" s="732"/>
      <c r="BL140" s="732"/>
      <c r="BM140" s="732"/>
      <c r="BN140" s="732"/>
      <c r="BO140" s="732"/>
      <c r="BP140" s="732"/>
      <c r="BQ140" s="732"/>
      <c r="BR140" s="732"/>
      <c r="BS140" s="732"/>
      <c r="BT140" s="732"/>
      <c r="BU140" s="732"/>
      <c r="BV140" s="732"/>
      <c r="BW140" s="732"/>
      <c r="BX140" s="732"/>
    </row>
    <row r="141" spans="1:76" s="64" customFormat="1" ht="15.75" thickBot="1" x14ac:dyDescent="0.3">
      <c r="A141" s="732"/>
      <c r="B141" s="1852">
        <f>J141</f>
        <v>0</v>
      </c>
      <c r="C141" s="1853"/>
      <c r="D141" s="1853"/>
      <c r="E141" s="1853"/>
      <c r="F141" s="1853"/>
      <c r="G141" s="1853"/>
      <c r="H141" s="1853"/>
      <c r="I141" s="1854">
        <f>J141/365</f>
        <v>0</v>
      </c>
      <c r="J141" s="1533">
        <f>SUM(K141:V141)</f>
        <v>0</v>
      </c>
      <c r="K141" s="1855">
        <f>G169</f>
        <v>0</v>
      </c>
      <c r="L141" s="1532">
        <f t="shared" ref="L141:V141" si="90">H169</f>
        <v>0</v>
      </c>
      <c r="M141" s="1532">
        <f t="shared" si="90"/>
        <v>0</v>
      </c>
      <c r="N141" s="1532">
        <f t="shared" si="90"/>
        <v>0</v>
      </c>
      <c r="O141" s="1532">
        <f t="shared" si="90"/>
        <v>0</v>
      </c>
      <c r="P141" s="1532">
        <f t="shared" si="90"/>
        <v>0</v>
      </c>
      <c r="Q141" s="1532">
        <f t="shared" si="90"/>
        <v>0</v>
      </c>
      <c r="R141" s="1532">
        <f t="shared" si="90"/>
        <v>0</v>
      </c>
      <c r="S141" s="1532">
        <f t="shared" si="90"/>
        <v>0</v>
      </c>
      <c r="T141" s="1532">
        <f t="shared" si="90"/>
        <v>0</v>
      </c>
      <c r="U141" s="1532">
        <f t="shared" si="90"/>
        <v>0</v>
      </c>
      <c r="V141" s="1533">
        <f t="shared" si="90"/>
        <v>0</v>
      </c>
      <c r="W141" s="732"/>
      <c r="X141" s="732"/>
      <c r="Y141" s="732"/>
      <c r="Z141" s="732"/>
      <c r="AA141" s="732"/>
      <c r="AB141" s="732"/>
      <c r="AC141" s="732"/>
      <c r="AD141" s="73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E141" s="732"/>
      <c r="BF141" s="732"/>
      <c r="BG141" s="732"/>
      <c r="BH141" s="732"/>
      <c r="BI141" s="732"/>
      <c r="BJ141" s="732"/>
      <c r="BK141" s="732"/>
      <c r="BL141" s="732"/>
      <c r="BM141" s="732"/>
      <c r="BN141" s="732"/>
      <c r="BO141" s="732"/>
      <c r="BP141" s="732"/>
      <c r="BQ141" s="732"/>
      <c r="BR141" s="732"/>
      <c r="BS141" s="732"/>
      <c r="BT141" s="732"/>
      <c r="BU141" s="732"/>
      <c r="BV141" s="732"/>
      <c r="BW141" s="732"/>
      <c r="BX141" s="732"/>
    </row>
    <row r="142" spans="1:76" s="64" customFormat="1" x14ac:dyDescent="0.2">
      <c r="A142" s="732"/>
      <c r="B142" s="732"/>
      <c r="C142" s="732"/>
      <c r="D142" s="732"/>
      <c r="E142" s="79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2"/>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E142" s="732"/>
      <c r="BF142" s="732"/>
      <c r="BG142" s="732"/>
      <c r="BH142" s="732"/>
      <c r="BI142" s="732"/>
      <c r="BJ142" s="732"/>
      <c r="BK142" s="732"/>
      <c r="BL142" s="732"/>
      <c r="BM142" s="732"/>
      <c r="BN142" s="732"/>
      <c r="BO142" s="732"/>
      <c r="BP142" s="732"/>
      <c r="BQ142" s="732"/>
      <c r="BR142" s="732"/>
      <c r="BS142" s="732"/>
      <c r="BT142" s="732"/>
      <c r="BU142" s="732"/>
      <c r="BV142" s="732"/>
      <c r="BW142" s="732"/>
      <c r="BX142" s="732"/>
    </row>
    <row r="143" spans="1:76" s="1606" customFormat="1" ht="15.75" x14ac:dyDescent="0.25">
      <c r="A143" s="1455"/>
      <c r="B143" s="1602" t="s">
        <v>274</v>
      </c>
      <c r="C143" s="1457"/>
      <c r="D143" s="1458"/>
      <c r="E143" s="1458"/>
      <c r="F143" s="1458"/>
      <c r="G143" s="1458"/>
      <c r="H143" s="1458"/>
      <c r="I143" s="1458"/>
      <c r="J143" s="1458"/>
      <c r="K143" s="1458"/>
      <c r="L143" s="1458"/>
      <c r="M143" s="1458"/>
      <c r="N143" s="1458"/>
      <c r="O143" s="1458"/>
      <c r="P143" s="1455"/>
      <c r="Q143" s="1605"/>
      <c r="R143" s="1455"/>
      <c r="S143" s="1455"/>
      <c r="T143" s="1455"/>
      <c r="U143" s="1455"/>
      <c r="V143" s="1455"/>
      <c r="W143" s="1455"/>
      <c r="X143" s="1455"/>
      <c r="Y143" s="1455"/>
      <c r="Z143" s="1455"/>
      <c r="AA143" s="1455"/>
      <c r="AB143" s="1455"/>
      <c r="AC143" s="1455"/>
      <c r="AD143" s="1455"/>
      <c r="AE143" s="1455"/>
      <c r="AF143" s="1455"/>
      <c r="AG143" s="1455"/>
      <c r="AH143" s="1455"/>
      <c r="AI143" s="1455"/>
      <c r="AJ143" s="1455"/>
      <c r="AK143" s="1455"/>
      <c r="AL143" s="1455"/>
      <c r="AM143" s="1455"/>
      <c r="AN143" s="1455"/>
      <c r="AO143" s="1455"/>
      <c r="AP143" s="1455"/>
      <c r="AQ143" s="1455"/>
      <c r="AR143" s="1455"/>
      <c r="AS143" s="1455"/>
      <c r="AT143" s="1455"/>
      <c r="AU143" s="1455"/>
      <c r="AV143" s="1455"/>
      <c r="AW143" s="1455"/>
      <c r="AX143" s="1455"/>
      <c r="AY143" s="1455"/>
      <c r="AZ143" s="1455"/>
      <c r="BA143" s="1455"/>
      <c r="BB143" s="1455"/>
      <c r="BC143" s="1455"/>
      <c r="BD143" s="1455"/>
      <c r="BE143" s="1455"/>
      <c r="BF143" s="1455"/>
      <c r="BG143" s="1455"/>
      <c r="BH143" s="1455"/>
      <c r="BI143" s="1455"/>
      <c r="BJ143" s="1455"/>
      <c r="BK143" s="1455"/>
      <c r="BL143" s="1455"/>
      <c r="BM143" s="1455"/>
      <c r="BN143" s="1455"/>
      <c r="BO143" s="1455"/>
      <c r="BP143" s="1455"/>
      <c r="BQ143" s="1455"/>
      <c r="BR143" s="1455"/>
      <c r="BS143" s="1455"/>
      <c r="BT143" s="1455"/>
      <c r="BU143" s="1455"/>
      <c r="BV143" s="1455"/>
      <c r="BW143" s="1455"/>
      <c r="BX143" s="1455"/>
    </row>
    <row r="144" spans="1:76" s="81" customFormat="1" ht="15" x14ac:dyDescent="0.25">
      <c r="A144" s="417"/>
      <c r="B144" s="435"/>
      <c r="C144" s="436"/>
      <c r="D144" s="398"/>
      <c r="E144" s="398"/>
      <c r="F144" s="398"/>
      <c r="G144" s="398"/>
      <c r="H144" s="398"/>
      <c r="I144" s="398"/>
      <c r="J144" s="398"/>
      <c r="K144" s="398"/>
      <c r="L144" s="398"/>
      <c r="M144" s="398"/>
      <c r="N144" s="398"/>
      <c r="O144" s="398"/>
      <c r="P144" s="417"/>
      <c r="Q144" s="402"/>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7"/>
      <c r="BD144" s="417"/>
      <c r="BE144" s="417"/>
      <c r="BF144" s="417"/>
      <c r="BG144" s="417"/>
      <c r="BH144" s="417"/>
      <c r="BI144" s="417"/>
      <c r="BJ144" s="417"/>
      <c r="BK144" s="417"/>
      <c r="BL144" s="417"/>
      <c r="BM144" s="417"/>
      <c r="BN144" s="417"/>
      <c r="BO144" s="417"/>
      <c r="BP144" s="417"/>
      <c r="BQ144" s="417"/>
      <c r="BR144" s="417"/>
      <c r="BS144" s="417"/>
      <c r="BT144" s="417"/>
      <c r="BU144" s="417"/>
      <c r="BV144" s="417"/>
      <c r="BW144" s="417"/>
      <c r="BX144" s="417"/>
    </row>
    <row r="145" spans="1:76" s="81" customFormat="1" ht="15" customHeight="1" x14ac:dyDescent="0.25">
      <c r="A145" s="417"/>
      <c r="B145" s="435"/>
      <c r="C145" s="436"/>
      <c r="D145" s="1023"/>
      <c r="E145" s="417"/>
      <c r="F145" s="398"/>
      <c r="G145" s="398"/>
      <c r="H145" s="398"/>
      <c r="I145" s="398"/>
      <c r="J145" s="398"/>
      <c r="K145" s="398"/>
      <c r="L145" s="398"/>
      <c r="M145" s="398"/>
      <c r="N145" s="398"/>
      <c r="O145" s="398"/>
      <c r="P145" s="417"/>
      <c r="Q145" s="402"/>
      <c r="R145" s="417"/>
      <c r="S145" s="417"/>
      <c r="T145" s="417"/>
      <c r="U145" s="1023"/>
      <c r="V145" s="417"/>
      <c r="W145" s="417"/>
      <c r="X145" s="417"/>
      <c r="Y145" s="417"/>
      <c r="Z145" s="417"/>
      <c r="AA145" s="417"/>
      <c r="AB145" s="417"/>
      <c r="AC145" s="417"/>
      <c r="AD145" s="417"/>
      <c r="AE145" s="417"/>
      <c r="AF145" s="417"/>
      <c r="AG145" s="417"/>
      <c r="AH145" s="417"/>
      <c r="AI145" s="417"/>
      <c r="AJ145" s="417"/>
      <c r="AK145" s="417"/>
      <c r="AL145" s="417"/>
      <c r="AM145" s="417"/>
      <c r="AN145" s="417"/>
      <c r="AO145" s="417"/>
      <c r="AP145" s="417"/>
      <c r="AQ145" s="417"/>
      <c r="AR145" s="417"/>
      <c r="AS145" s="417"/>
      <c r="AT145" s="417"/>
      <c r="AU145" s="417"/>
      <c r="AV145" s="417"/>
      <c r="AW145" s="417"/>
      <c r="AX145" s="417"/>
      <c r="AY145" s="417"/>
      <c r="AZ145" s="417"/>
      <c r="BA145" s="417"/>
      <c r="BB145" s="417"/>
      <c r="BC145" s="417"/>
      <c r="BD145" s="417"/>
      <c r="BE145" s="417"/>
      <c r="BF145" s="417"/>
      <c r="BG145" s="417"/>
      <c r="BH145" s="417"/>
      <c r="BI145" s="417"/>
      <c r="BJ145" s="417"/>
      <c r="BK145" s="417"/>
      <c r="BL145" s="417"/>
      <c r="BM145" s="417"/>
      <c r="BN145" s="417"/>
      <c r="BO145" s="417"/>
      <c r="BP145" s="417"/>
      <c r="BQ145" s="417"/>
      <c r="BR145" s="417"/>
      <c r="BS145" s="417"/>
      <c r="BT145" s="417"/>
      <c r="BU145" s="417"/>
      <c r="BV145" s="417"/>
      <c r="BW145" s="417"/>
      <c r="BX145" s="417"/>
    </row>
    <row r="146" spans="1:76" s="81" customFormat="1" ht="15" x14ac:dyDescent="0.25">
      <c r="A146" s="417"/>
      <c r="B146" s="1024" t="s">
        <v>376</v>
      </c>
      <c r="C146" s="495">
        <f>IF(SUM(J123,J135)&gt;J57,J57,SUM(J123,J135))</f>
        <v>0</v>
      </c>
      <c r="D146" s="1025" t="s">
        <v>675</v>
      </c>
      <c r="E146" s="417"/>
      <c r="F146" s="398"/>
      <c r="G146" s="398"/>
      <c r="H146" s="398"/>
      <c r="I146" s="398"/>
      <c r="J146" s="398"/>
      <c r="K146" s="398"/>
      <c r="L146" s="398"/>
      <c r="M146" s="398"/>
      <c r="N146" s="398"/>
      <c r="O146" s="398"/>
      <c r="P146" s="417"/>
      <c r="Q146" s="402"/>
      <c r="R146" s="417"/>
      <c r="S146" s="417"/>
      <c r="T146" s="417"/>
      <c r="U146" s="1026"/>
      <c r="V146" s="417"/>
      <c r="W146" s="417"/>
      <c r="X146" s="417"/>
      <c r="Y146" s="417"/>
      <c r="Z146" s="417"/>
      <c r="AA146" s="417"/>
      <c r="AB146" s="417"/>
      <c r="AC146" s="417"/>
      <c r="AD146" s="417"/>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7"/>
      <c r="BD146" s="417"/>
      <c r="BE146" s="417"/>
      <c r="BF146" s="417"/>
      <c r="BG146" s="417"/>
      <c r="BH146" s="417"/>
      <c r="BI146" s="417"/>
      <c r="BJ146" s="417"/>
      <c r="BK146" s="417"/>
      <c r="BL146" s="417"/>
      <c r="BM146" s="417"/>
      <c r="BN146" s="417"/>
      <c r="BO146" s="417"/>
      <c r="BP146" s="417"/>
      <c r="BQ146" s="417"/>
      <c r="BR146" s="417"/>
      <c r="BS146" s="417"/>
      <c r="BT146" s="417"/>
      <c r="BU146" s="417"/>
      <c r="BV146" s="417"/>
      <c r="BW146" s="417"/>
      <c r="BX146" s="417"/>
    </row>
    <row r="147" spans="1:76" s="284" customFormat="1" ht="41.25" customHeight="1" x14ac:dyDescent="0.25">
      <c r="A147" s="435"/>
      <c r="B147" s="1027" t="s">
        <v>575</v>
      </c>
      <c r="C147" s="1310">
        <f>F171</f>
        <v>0</v>
      </c>
      <c r="D147" s="1028"/>
      <c r="E147" s="1029"/>
      <c r="F147" s="1030"/>
      <c r="G147" s="1030"/>
      <c r="H147" s="1030"/>
      <c r="I147" s="1030"/>
      <c r="J147" s="1030"/>
      <c r="K147" s="1030"/>
      <c r="L147" s="1030"/>
      <c r="M147" s="1030"/>
      <c r="N147" s="1030"/>
      <c r="O147" s="1030"/>
      <c r="P147" s="1029"/>
      <c r="Q147" s="1031"/>
      <c r="R147" s="1029"/>
      <c r="S147" s="1029"/>
      <c r="T147" s="1029"/>
      <c r="U147" s="1032"/>
      <c r="V147" s="1029"/>
      <c r="W147" s="1029"/>
      <c r="X147" s="1029"/>
      <c r="Y147" s="1029"/>
      <c r="Z147" s="1029"/>
      <c r="AA147" s="1029"/>
      <c r="AB147" s="1029"/>
      <c r="AC147" s="1029"/>
      <c r="AD147" s="1029"/>
      <c r="AE147" s="1029"/>
      <c r="AF147" s="1029"/>
      <c r="AG147" s="1029"/>
      <c r="AH147" s="1029"/>
      <c r="AI147" s="1029"/>
      <c r="AJ147" s="1029"/>
      <c r="AK147" s="1029"/>
      <c r="AL147" s="1029"/>
      <c r="AM147" s="1029"/>
      <c r="AN147" s="1029"/>
      <c r="AO147" s="1029"/>
      <c r="AP147" s="1029"/>
      <c r="AQ147" s="1029"/>
      <c r="AR147" s="1029"/>
      <c r="AS147" s="1029"/>
      <c r="AT147" s="1029"/>
      <c r="AU147" s="1029"/>
      <c r="AV147" s="1029"/>
      <c r="AW147" s="1029"/>
      <c r="AX147" s="1029"/>
      <c r="AY147" s="1029"/>
      <c r="AZ147" s="1029"/>
      <c r="BA147" s="1029"/>
      <c r="BB147" s="1029"/>
      <c r="BC147" s="1029"/>
      <c r="BD147" s="1029"/>
      <c r="BE147" s="1029"/>
      <c r="BF147" s="1029"/>
      <c r="BG147" s="1029"/>
      <c r="BH147" s="1029"/>
      <c r="BI147" s="1029"/>
      <c r="BJ147" s="1029"/>
      <c r="BK147" s="1029"/>
      <c r="BL147" s="1029"/>
      <c r="BM147" s="1029"/>
      <c r="BN147" s="1029"/>
      <c r="BO147" s="1029"/>
      <c r="BP147" s="1029"/>
      <c r="BQ147" s="1029"/>
      <c r="BR147" s="1029"/>
      <c r="BS147" s="1029"/>
      <c r="BT147" s="1029"/>
      <c r="BU147" s="1029"/>
      <c r="BV147" s="1029"/>
      <c r="BW147" s="1029"/>
      <c r="BX147" s="1029"/>
    </row>
    <row r="148" spans="1:76" s="81" customFormat="1" ht="30" x14ac:dyDescent="0.25">
      <c r="A148" s="417"/>
      <c r="B148" s="1024" t="s">
        <v>402</v>
      </c>
      <c r="C148" s="1033">
        <f>IF('6. Building Potential Summary'!C48=0,0,C146/'6. Building Potential Summary'!$C$48)</f>
        <v>0</v>
      </c>
      <c r="D148" s="1034" t="s">
        <v>794</v>
      </c>
      <c r="E148" s="417"/>
      <c r="F148" s="398"/>
      <c r="G148" s="398"/>
      <c r="H148" s="398"/>
      <c r="I148" s="398"/>
      <c r="J148" s="398"/>
      <c r="K148" s="398"/>
      <c r="L148" s="398"/>
      <c r="M148" s="398"/>
      <c r="N148" s="398"/>
      <c r="O148" s="398"/>
      <c r="P148" s="417"/>
      <c r="Q148" s="402"/>
      <c r="R148" s="417"/>
      <c r="S148" s="417"/>
      <c r="T148" s="417"/>
      <c r="U148" s="1026"/>
      <c r="V148" s="417"/>
      <c r="W148" s="417"/>
      <c r="X148" s="417"/>
      <c r="Y148" s="417"/>
      <c r="Z148" s="417"/>
      <c r="AA148" s="417"/>
      <c r="AB148" s="417"/>
      <c r="AC148" s="417"/>
      <c r="AD148" s="417"/>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17"/>
      <c r="BD148" s="417"/>
      <c r="BE148" s="417"/>
      <c r="BF148" s="417"/>
      <c r="BG148" s="417"/>
      <c r="BH148" s="417"/>
      <c r="BI148" s="417"/>
      <c r="BJ148" s="417"/>
      <c r="BK148" s="417"/>
      <c r="BL148" s="417"/>
      <c r="BM148" s="417"/>
      <c r="BN148" s="417"/>
      <c r="BO148" s="417"/>
      <c r="BP148" s="417"/>
      <c r="BQ148" s="417"/>
      <c r="BR148" s="417"/>
      <c r="BS148" s="417"/>
      <c r="BT148" s="417"/>
      <c r="BU148" s="417"/>
      <c r="BV148" s="417"/>
      <c r="BW148" s="417"/>
      <c r="BX148" s="417"/>
    </row>
    <row r="149" spans="1:76" s="81" customFormat="1" ht="15" x14ac:dyDescent="0.25">
      <c r="A149" s="417"/>
      <c r="B149" s="1035" t="s">
        <v>373</v>
      </c>
      <c r="C149" s="495">
        <f>SUM(G169:R169)</f>
        <v>0</v>
      </c>
      <c r="D149" s="1025" t="s">
        <v>403</v>
      </c>
      <c r="E149" s="398"/>
      <c r="F149" s="398"/>
      <c r="G149" s="398"/>
      <c r="H149" s="398"/>
      <c r="I149" s="398"/>
      <c r="J149" s="398"/>
      <c r="K149" s="398"/>
      <c r="L149" s="398"/>
      <c r="M149" s="398"/>
      <c r="N149" s="398"/>
      <c r="O149" s="398"/>
      <c r="P149" s="417"/>
      <c r="Q149" s="402"/>
      <c r="R149" s="417"/>
      <c r="S149" s="417"/>
      <c r="T149" s="417"/>
      <c r="U149" s="417"/>
      <c r="V149" s="417"/>
      <c r="W149" s="417"/>
      <c r="X149" s="417"/>
      <c r="Y149" s="417"/>
      <c r="Z149" s="417"/>
      <c r="AA149" s="417"/>
      <c r="AB149" s="417"/>
      <c r="AC149" s="417"/>
      <c r="AD149" s="417"/>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17"/>
      <c r="BD149" s="417"/>
      <c r="BE149" s="417"/>
      <c r="BF149" s="417"/>
      <c r="BG149" s="417"/>
      <c r="BH149" s="417"/>
      <c r="BI149" s="417"/>
      <c r="BJ149" s="417"/>
      <c r="BK149" s="417"/>
      <c r="BL149" s="417"/>
      <c r="BM149" s="417"/>
      <c r="BN149" s="417"/>
      <c r="BO149" s="417"/>
      <c r="BP149" s="417"/>
      <c r="BQ149" s="417"/>
      <c r="BR149" s="417"/>
      <c r="BS149" s="417"/>
      <c r="BT149" s="417"/>
      <c r="BU149" s="417"/>
      <c r="BV149" s="417"/>
      <c r="BW149" s="417"/>
      <c r="BX149" s="417"/>
    </row>
    <row r="150" spans="1:76" s="81" customFormat="1" ht="15" x14ac:dyDescent="0.25">
      <c r="A150" s="417"/>
      <c r="B150" s="435"/>
      <c r="C150" s="436"/>
      <c r="D150" s="1025" t="s">
        <v>761</v>
      </c>
      <c r="E150" s="398"/>
      <c r="F150" s="398"/>
      <c r="G150" s="398"/>
      <c r="H150" s="398"/>
      <c r="I150" s="398"/>
      <c r="J150" s="398"/>
      <c r="K150" s="398"/>
      <c r="L150" s="398"/>
      <c r="M150" s="398"/>
      <c r="N150" s="398"/>
      <c r="O150" s="398"/>
      <c r="P150" s="417"/>
      <c r="Q150" s="402"/>
      <c r="R150" s="417"/>
      <c r="S150" s="417"/>
      <c r="T150" s="417"/>
      <c r="U150" s="417"/>
      <c r="V150" s="417"/>
      <c r="W150" s="417"/>
      <c r="X150" s="417"/>
      <c r="Y150" s="417"/>
      <c r="Z150" s="417"/>
      <c r="AA150" s="417"/>
      <c r="AB150" s="417"/>
      <c r="AC150" s="417"/>
      <c r="AD150" s="417"/>
      <c r="AE150" s="417"/>
      <c r="AF150" s="417"/>
      <c r="AG150" s="417"/>
      <c r="AH150" s="417"/>
      <c r="AI150" s="417"/>
      <c r="AJ150" s="417"/>
      <c r="AK150" s="417"/>
      <c r="AL150" s="417"/>
      <c r="AM150" s="417"/>
      <c r="AN150" s="417"/>
      <c r="AO150" s="417"/>
      <c r="AP150" s="417"/>
      <c r="AQ150" s="417"/>
      <c r="AR150" s="417"/>
      <c r="AS150" s="417"/>
      <c r="AT150" s="417"/>
      <c r="AU150" s="417"/>
      <c r="AV150" s="417"/>
      <c r="AW150" s="417"/>
      <c r="AX150" s="417"/>
      <c r="AY150" s="417"/>
      <c r="AZ150" s="417"/>
      <c r="BA150" s="417"/>
      <c r="BB150" s="417"/>
      <c r="BC150" s="417"/>
      <c r="BD150" s="417"/>
      <c r="BE150" s="417"/>
      <c r="BF150" s="417"/>
      <c r="BG150" s="417"/>
      <c r="BH150" s="417"/>
      <c r="BI150" s="417"/>
      <c r="BJ150" s="417"/>
      <c r="BK150" s="417"/>
      <c r="BL150" s="417"/>
      <c r="BM150" s="417"/>
      <c r="BN150" s="417"/>
      <c r="BO150" s="417"/>
      <c r="BP150" s="417"/>
      <c r="BQ150" s="417"/>
      <c r="BR150" s="417"/>
      <c r="BS150" s="417"/>
      <c r="BT150" s="417"/>
      <c r="BU150" s="417"/>
      <c r="BV150" s="417"/>
      <c r="BW150" s="417"/>
      <c r="BX150" s="417"/>
    </row>
    <row r="151" spans="1:76" s="153" customFormat="1" ht="15" x14ac:dyDescent="0.25">
      <c r="A151" s="417"/>
      <c r="B151" s="435"/>
      <c r="C151" s="436"/>
      <c r="D151" s="1025"/>
      <c r="E151" s="398"/>
      <c r="F151" s="398"/>
      <c r="G151" s="398"/>
      <c r="H151" s="398"/>
      <c r="I151" s="398"/>
      <c r="J151" s="398"/>
      <c r="K151" s="398"/>
      <c r="L151" s="398"/>
      <c r="M151" s="398"/>
      <c r="N151" s="398"/>
      <c r="O151" s="398"/>
      <c r="P151" s="417"/>
      <c r="Q151" s="402"/>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7"/>
      <c r="AN151" s="417"/>
      <c r="AO151" s="417"/>
      <c r="AP151" s="417"/>
      <c r="AQ151" s="417"/>
      <c r="AR151" s="417"/>
      <c r="AS151" s="417"/>
      <c r="AT151" s="417"/>
      <c r="AU151" s="417"/>
      <c r="AV151" s="417"/>
      <c r="AW151" s="417"/>
      <c r="AX151" s="417"/>
      <c r="AY151" s="417"/>
      <c r="AZ151" s="417"/>
      <c r="BA151" s="417"/>
      <c r="BB151" s="417"/>
      <c r="BC151" s="417"/>
      <c r="BD151" s="417"/>
      <c r="BE151" s="417"/>
      <c r="BF151" s="417"/>
      <c r="BG151" s="417"/>
      <c r="BH151" s="417"/>
      <c r="BI151" s="417"/>
      <c r="BJ151" s="417"/>
      <c r="BK151" s="417"/>
      <c r="BL151" s="417"/>
      <c r="BM151" s="417"/>
      <c r="BN151" s="417"/>
      <c r="BO151" s="417"/>
      <c r="BP151" s="417"/>
      <c r="BQ151" s="417"/>
      <c r="BR151" s="417"/>
      <c r="BS151" s="417"/>
      <c r="BT151" s="417"/>
      <c r="BU151" s="417"/>
      <c r="BV151" s="417"/>
      <c r="BW151" s="417"/>
      <c r="BX151" s="417"/>
    </row>
    <row r="152" spans="1:76" x14ac:dyDescent="0.2">
      <c r="C152" s="792"/>
      <c r="D152" s="792"/>
    </row>
    <row r="153" spans="1:76" s="81" customFormat="1" ht="15" x14ac:dyDescent="0.25">
      <c r="A153" s="417"/>
      <c r="B153" s="1036" t="s">
        <v>275</v>
      </c>
      <c r="C153" s="1036" t="s">
        <v>276</v>
      </c>
      <c r="D153" s="1036" t="s">
        <v>277</v>
      </c>
      <c r="E153" s="417"/>
      <c r="F153" s="811" t="s">
        <v>20</v>
      </c>
      <c r="G153" s="1036" t="s">
        <v>28</v>
      </c>
      <c r="H153" s="1036" t="s">
        <v>29</v>
      </c>
      <c r="I153" s="1036" t="s">
        <v>30</v>
      </c>
      <c r="J153" s="1036" t="s">
        <v>31</v>
      </c>
      <c r="K153" s="1036" t="s">
        <v>32</v>
      </c>
      <c r="L153" s="1036" t="s">
        <v>33</v>
      </c>
      <c r="M153" s="1036" t="s">
        <v>8</v>
      </c>
      <c r="N153" s="1036" t="s">
        <v>9</v>
      </c>
      <c r="O153" s="1036" t="s">
        <v>0</v>
      </c>
      <c r="P153" s="1036" t="s">
        <v>2</v>
      </c>
      <c r="Q153" s="1036" t="s">
        <v>3</v>
      </c>
      <c r="R153" s="1036" t="s">
        <v>4</v>
      </c>
      <c r="S153" s="417"/>
      <c r="T153" s="417"/>
      <c r="U153" s="417"/>
      <c r="V153" s="417"/>
      <c r="W153" s="417"/>
      <c r="X153" s="417"/>
      <c r="Y153" s="417"/>
      <c r="Z153" s="417"/>
      <c r="AA153" s="417"/>
      <c r="AB153" s="417"/>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17"/>
      <c r="BD153" s="417"/>
      <c r="BE153" s="417"/>
      <c r="BF153" s="417"/>
      <c r="BG153" s="417"/>
      <c r="BH153" s="417"/>
      <c r="BI153" s="417"/>
      <c r="BJ153" s="417"/>
      <c r="BK153" s="417"/>
      <c r="BL153" s="417"/>
      <c r="BM153" s="417"/>
      <c r="BN153" s="417"/>
      <c r="BO153" s="417"/>
      <c r="BP153" s="417"/>
      <c r="BQ153" s="417"/>
      <c r="BR153" s="417"/>
      <c r="BS153" s="417"/>
      <c r="BT153" s="417"/>
      <c r="BU153" s="417"/>
      <c r="BV153" s="417"/>
      <c r="BW153" s="417"/>
      <c r="BX153" s="417"/>
    </row>
    <row r="154" spans="1:76" s="81" customFormat="1" ht="15" x14ac:dyDescent="0.25">
      <c r="A154" s="417"/>
      <c r="B154" s="1037" t="s">
        <v>106</v>
      </c>
      <c r="C154" s="1038">
        <f>J119</f>
        <v>0</v>
      </c>
      <c r="D154" s="1037"/>
      <c r="E154" s="891"/>
      <c r="F154" s="1039">
        <f t="shared" ref="F154:F161" si="91">SUM(G154:R154)</f>
        <v>0</v>
      </c>
      <c r="G154" s="1038">
        <f t="shared" ref="G154:R154" si="92">K119</f>
        <v>0</v>
      </c>
      <c r="H154" s="1038">
        <f t="shared" si="92"/>
        <v>0</v>
      </c>
      <c r="I154" s="1038">
        <f t="shared" si="92"/>
        <v>0</v>
      </c>
      <c r="J154" s="1038">
        <f t="shared" si="92"/>
        <v>0</v>
      </c>
      <c r="K154" s="1038">
        <f t="shared" si="92"/>
        <v>0</v>
      </c>
      <c r="L154" s="1038">
        <f t="shared" si="92"/>
        <v>0</v>
      </c>
      <c r="M154" s="1038">
        <f t="shared" si="92"/>
        <v>0</v>
      </c>
      <c r="N154" s="1038">
        <f t="shared" si="92"/>
        <v>0</v>
      </c>
      <c r="O154" s="1038">
        <f t="shared" si="92"/>
        <v>0</v>
      </c>
      <c r="P154" s="1038">
        <f t="shared" si="92"/>
        <v>0</v>
      </c>
      <c r="Q154" s="1038">
        <f t="shared" si="92"/>
        <v>0</v>
      </c>
      <c r="R154" s="1038">
        <f t="shared" si="92"/>
        <v>0</v>
      </c>
      <c r="S154" s="417"/>
      <c r="T154" s="417"/>
      <c r="U154" s="417"/>
      <c r="V154" s="417"/>
      <c r="W154" s="417"/>
      <c r="X154" s="417"/>
      <c r="Y154" s="417"/>
      <c r="Z154" s="417"/>
      <c r="AA154" s="417"/>
      <c r="AB154" s="417"/>
      <c r="AC154" s="417"/>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7"/>
      <c r="BA154" s="417"/>
      <c r="BB154" s="417"/>
      <c r="BC154" s="417"/>
      <c r="BD154" s="417"/>
      <c r="BE154" s="417"/>
      <c r="BF154" s="417"/>
      <c r="BG154" s="417"/>
      <c r="BH154" s="417"/>
      <c r="BI154" s="417"/>
      <c r="BJ154" s="417"/>
      <c r="BK154" s="417"/>
      <c r="BL154" s="417"/>
      <c r="BM154" s="417"/>
      <c r="BN154" s="417"/>
      <c r="BO154" s="417"/>
      <c r="BP154" s="417"/>
      <c r="BQ154" s="417"/>
      <c r="BR154" s="417"/>
      <c r="BS154" s="417"/>
      <c r="BT154" s="417"/>
      <c r="BU154" s="417"/>
      <c r="BV154" s="417"/>
      <c r="BW154" s="417"/>
      <c r="BX154" s="417"/>
    </row>
    <row r="155" spans="1:76" s="81" customFormat="1" ht="15" x14ac:dyDescent="0.25">
      <c r="A155" s="417"/>
      <c r="B155" s="1037" t="s">
        <v>188</v>
      </c>
      <c r="C155" s="1038">
        <f>J134</f>
        <v>0</v>
      </c>
      <c r="D155" s="1037"/>
      <c r="E155" s="891"/>
      <c r="F155" s="1039">
        <f t="shared" si="91"/>
        <v>0</v>
      </c>
      <c r="G155" s="1038">
        <f t="shared" ref="G155:R155" si="93">K134</f>
        <v>0</v>
      </c>
      <c r="H155" s="1038">
        <f t="shared" si="93"/>
        <v>0</v>
      </c>
      <c r="I155" s="1038">
        <f t="shared" si="93"/>
        <v>0</v>
      </c>
      <c r="J155" s="1038">
        <f t="shared" si="93"/>
        <v>0</v>
      </c>
      <c r="K155" s="1038">
        <f t="shared" si="93"/>
        <v>0</v>
      </c>
      <c r="L155" s="1038">
        <f t="shared" si="93"/>
        <v>0</v>
      </c>
      <c r="M155" s="1038">
        <f t="shared" si="93"/>
        <v>0</v>
      </c>
      <c r="N155" s="1038">
        <f t="shared" si="93"/>
        <v>0</v>
      </c>
      <c r="O155" s="1038">
        <f t="shared" si="93"/>
        <v>0</v>
      </c>
      <c r="P155" s="1038">
        <f t="shared" si="93"/>
        <v>0</v>
      </c>
      <c r="Q155" s="1038">
        <f t="shared" si="93"/>
        <v>0</v>
      </c>
      <c r="R155" s="1038">
        <f t="shared" si="93"/>
        <v>0</v>
      </c>
      <c r="S155" s="417"/>
      <c r="T155" s="417"/>
      <c r="U155" s="417"/>
      <c r="V155" s="417"/>
      <c r="W155" s="417"/>
      <c r="X155" s="417"/>
      <c r="Y155" s="417"/>
      <c r="Z155" s="417"/>
      <c r="AA155" s="417"/>
      <c r="AB155" s="417"/>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7"/>
      <c r="BA155" s="417"/>
      <c r="BB155" s="417"/>
      <c r="BC155" s="417"/>
      <c r="BD155" s="417"/>
      <c r="BE155" s="417"/>
      <c r="BF155" s="417"/>
      <c r="BG155" s="417"/>
      <c r="BH155" s="417"/>
      <c r="BI155" s="417"/>
      <c r="BJ155" s="417"/>
      <c r="BK155" s="417"/>
      <c r="BL155" s="417"/>
      <c r="BM155" s="417"/>
      <c r="BN155" s="417"/>
      <c r="BO155" s="417"/>
      <c r="BP155" s="417"/>
      <c r="BQ155" s="417"/>
      <c r="BR155" s="417"/>
      <c r="BS155" s="417"/>
      <c r="BT155" s="417"/>
      <c r="BU155" s="417"/>
      <c r="BV155" s="417"/>
      <c r="BW155" s="417"/>
      <c r="BX155" s="417"/>
    </row>
    <row r="156" spans="1:76" s="81" customFormat="1" ht="15" x14ac:dyDescent="0.25">
      <c r="A156" s="417"/>
      <c r="B156" s="1037" t="s">
        <v>131</v>
      </c>
      <c r="C156" s="1038">
        <f>J120</f>
        <v>0</v>
      </c>
      <c r="D156" s="1037"/>
      <c r="E156" s="891"/>
      <c r="F156" s="1039">
        <f t="shared" si="91"/>
        <v>0</v>
      </c>
      <c r="G156" s="1038">
        <f t="shared" ref="G156:R156" si="94">K120</f>
        <v>0</v>
      </c>
      <c r="H156" s="1038">
        <f t="shared" si="94"/>
        <v>0</v>
      </c>
      <c r="I156" s="1038">
        <f t="shared" si="94"/>
        <v>0</v>
      </c>
      <c r="J156" s="1038">
        <f t="shared" si="94"/>
        <v>0</v>
      </c>
      <c r="K156" s="1038">
        <f t="shared" si="94"/>
        <v>0</v>
      </c>
      <c r="L156" s="1038">
        <f t="shared" si="94"/>
        <v>0</v>
      </c>
      <c r="M156" s="1038">
        <f t="shared" si="94"/>
        <v>0</v>
      </c>
      <c r="N156" s="1038">
        <f t="shared" si="94"/>
        <v>0</v>
      </c>
      <c r="O156" s="1038">
        <f t="shared" si="94"/>
        <v>0</v>
      </c>
      <c r="P156" s="1038">
        <f t="shared" si="94"/>
        <v>0</v>
      </c>
      <c r="Q156" s="1038">
        <f t="shared" si="94"/>
        <v>0</v>
      </c>
      <c r="R156" s="1038">
        <f t="shared" si="94"/>
        <v>0</v>
      </c>
      <c r="S156" s="417"/>
      <c r="T156" s="417"/>
      <c r="U156" s="417"/>
      <c r="V156" s="417"/>
      <c r="W156" s="417"/>
      <c r="X156" s="417"/>
      <c r="Y156" s="417"/>
      <c r="Z156" s="417"/>
      <c r="AA156" s="417"/>
      <c r="AB156" s="417"/>
      <c r="AC156" s="417"/>
      <c r="AD156" s="417"/>
      <c r="AE156" s="417"/>
      <c r="AF156" s="417"/>
      <c r="AG156" s="417"/>
      <c r="AH156" s="417"/>
      <c r="AI156" s="417"/>
      <c r="AJ156" s="417"/>
      <c r="AK156" s="417"/>
      <c r="AL156" s="417"/>
      <c r="AM156" s="417"/>
      <c r="AN156" s="417"/>
      <c r="AO156" s="417"/>
      <c r="AP156" s="417"/>
      <c r="AQ156" s="417"/>
      <c r="AR156" s="417"/>
      <c r="AS156" s="417"/>
      <c r="AT156" s="417"/>
      <c r="AU156" s="417"/>
      <c r="AV156" s="417"/>
      <c r="AW156" s="417"/>
      <c r="AX156" s="417"/>
      <c r="AY156" s="417"/>
      <c r="AZ156" s="417"/>
      <c r="BA156" s="417"/>
      <c r="BB156" s="417"/>
      <c r="BC156" s="417"/>
      <c r="BD156" s="417"/>
      <c r="BE156" s="417"/>
      <c r="BF156" s="417"/>
      <c r="BG156" s="417"/>
      <c r="BH156" s="417"/>
      <c r="BI156" s="417"/>
      <c r="BJ156" s="417"/>
      <c r="BK156" s="417"/>
      <c r="BL156" s="417"/>
      <c r="BM156" s="417"/>
      <c r="BN156" s="417"/>
      <c r="BO156" s="417"/>
      <c r="BP156" s="417"/>
      <c r="BQ156" s="417"/>
      <c r="BR156" s="417"/>
      <c r="BS156" s="417"/>
      <c r="BT156" s="417"/>
      <c r="BU156" s="417"/>
      <c r="BV156" s="417"/>
      <c r="BW156" s="417"/>
      <c r="BX156" s="417"/>
    </row>
    <row r="157" spans="1:76" s="153" customFormat="1" ht="15.75" thickBot="1" x14ac:dyDescent="0.3">
      <c r="A157" s="417"/>
      <c r="B157" s="1040" t="s">
        <v>596</v>
      </c>
      <c r="C157" s="1041">
        <f>J122</f>
        <v>0</v>
      </c>
      <c r="D157" s="1040"/>
      <c r="E157" s="891"/>
      <c r="F157" s="1042">
        <f t="shared" si="91"/>
        <v>0</v>
      </c>
      <c r="G157" s="1041">
        <f t="shared" ref="G157:R157" si="95">K122</f>
        <v>0</v>
      </c>
      <c r="H157" s="1041">
        <f t="shared" si="95"/>
        <v>0</v>
      </c>
      <c r="I157" s="1041">
        <f t="shared" si="95"/>
        <v>0</v>
      </c>
      <c r="J157" s="1041">
        <f t="shared" si="95"/>
        <v>0</v>
      </c>
      <c r="K157" s="1041">
        <f t="shared" si="95"/>
        <v>0</v>
      </c>
      <c r="L157" s="1041">
        <f t="shared" si="95"/>
        <v>0</v>
      </c>
      <c r="M157" s="1041">
        <f t="shared" si="95"/>
        <v>0</v>
      </c>
      <c r="N157" s="1041">
        <f t="shared" si="95"/>
        <v>0</v>
      </c>
      <c r="O157" s="1041">
        <f t="shared" si="95"/>
        <v>0</v>
      </c>
      <c r="P157" s="1041">
        <f t="shared" si="95"/>
        <v>0</v>
      </c>
      <c r="Q157" s="1041">
        <f t="shared" si="95"/>
        <v>0</v>
      </c>
      <c r="R157" s="1041">
        <f t="shared" si="95"/>
        <v>0</v>
      </c>
      <c r="S157" s="417"/>
      <c r="T157" s="417"/>
      <c r="U157" s="417"/>
      <c r="V157" s="417"/>
      <c r="W157" s="417"/>
      <c r="X157" s="417"/>
      <c r="Y157" s="417"/>
      <c r="Z157" s="417"/>
      <c r="AA157" s="417"/>
      <c r="AB157" s="417"/>
      <c r="AC157" s="417"/>
      <c r="AD157" s="417"/>
      <c r="AE157" s="417"/>
      <c r="AF157" s="417"/>
      <c r="AG157" s="417"/>
      <c r="AH157" s="417"/>
      <c r="AI157" s="417"/>
      <c r="AJ157" s="417"/>
      <c r="AK157" s="417"/>
      <c r="AL157" s="417"/>
      <c r="AM157" s="417"/>
      <c r="AN157" s="417"/>
      <c r="AO157" s="417"/>
      <c r="AP157" s="417"/>
      <c r="AQ157" s="417"/>
      <c r="AR157" s="417"/>
      <c r="AS157" s="417"/>
      <c r="AT157" s="417"/>
      <c r="AU157" s="417"/>
      <c r="AV157" s="417"/>
      <c r="AW157" s="417"/>
      <c r="AX157" s="417"/>
      <c r="AY157" s="417"/>
      <c r="AZ157" s="417"/>
      <c r="BA157" s="417"/>
      <c r="BB157" s="417"/>
      <c r="BC157" s="417"/>
      <c r="BD157" s="417"/>
      <c r="BE157" s="417"/>
      <c r="BF157" s="417"/>
      <c r="BG157" s="417"/>
      <c r="BH157" s="417"/>
      <c r="BI157" s="417"/>
      <c r="BJ157" s="417"/>
      <c r="BK157" s="417"/>
      <c r="BL157" s="417"/>
      <c r="BM157" s="417"/>
      <c r="BN157" s="417"/>
      <c r="BO157" s="417"/>
      <c r="BP157" s="417"/>
      <c r="BQ157" s="417"/>
      <c r="BR157" s="417"/>
      <c r="BS157" s="417"/>
      <c r="BT157" s="417"/>
      <c r="BU157" s="417"/>
      <c r="BV157" s="417"/>
      <c r="BW157" s="417"/>
      <c r="BX157" s="417"/>
    </row>
    <row r="158" spans="1:76" s="81" customFormat="1" ht="15" x14ac:dyDescent="0.25">
      <c r="A158" s="417"/>
      <c r="B158" s="1043" t="s">
        <v>278</v>
      </c>
      <c r="C158" s="1043"/>
      <c r="D158" s="1044">
        <f>SUM(J29,J33)</f>
        <v>0</v>
      </c>
      <c r="E158" s="891"/>
      <c r="F158" s="671">
        <f t="shared" si="91"/>
        <v>0</v>
      </c>
      <c r="G158" s="1044">
        <f t="shared" ref="G158:R158" si="96">SUM(K29,K33)</f>
        <v>0</v>
      </c>
      <c r="H158" s="1044">
        <f t="shared" si="96"/>
        <v>0</v>
      </c>
      <c r="I158" s="1044">
        <f t="shared" si="96"/>
        <v>0</v>
      </c>
      <c r="J158" s="1044">
        <f t="shared" si="96"/>
        <v>0</v>
      </c>
      <c r="K158" s="1044">
        <f t="shared" si="96"/>
        <v>0</v>
      </c>
      <c r="L158" s="1044">
        <f t="shared" si="96"/>
        <v>0</v>
      </c>
      <c r="M158" s="1044">
        <f t="shared" si="96"/>
        <v>0</v>
      </c>
      <c r="N158" s="1044">
        <f t="shared" si="96"/>
        <v>0</v>
      </c>
      <c r="O158" s="1044">
        <f t="shared" si="96"/>
        <v>0</v>
      </c>
      <c r="P158" s="1044">
        <f t="shared" si="96"/>
        <v>0</v>
      </c>
      <c r="Q158" s="1044">
        <f t="shared" si="96"/>
        <v>0</v>
      </c>
      <c r="R158" s="1044">
        <f t="shared" si="96"/>
        <v>0</v>
      </c>
      <c r="S158" s="417"/>
      <c r="T158" s="417"/>
      <c r="U158" s="417"/>
      <c r="V158" s="417"/>
      <c r="W158" s="417"/>
      <c r="X158" s="417"/>
      <c r="Y158" s="417"/>
      <c r="Z158" s="417"/>
      <c r="AA158" s="417"/>
      <c r="AB158" s="417"/>
      <c r="AC158" s="417"/>
      <c r="AD158" s="417"/>
      <c r="AE158" s="417"/>
      <c r="AF158" s="417"/>
      <c r="AG158" s="417"/>
      <c r="AH158" s="417"/>
      <c r="AI158" s="417"/>
      <c r="AJ158" s="417"/>
      <c r="AK158" s="417"/>
      <c r="AL158" s="417"/>
      <c r="AM158" s="417"/>
      <c r="AN158" s="417"/>
      <c r="AO158" s="417"/>
      <c r="AP158" s="417"/>
      <c r="AQ158" s="417"/>
      <c r="AR158" s="417"/>
      <c r="AS158" s="417"/>
      <c r="AT158" s="417"/>
      <c r="AU158" s="417"/>
      <c r="AV158" s="417"/>
      <c r="AW158" s="417"/>
      <c r="AX158" s="417"/>
      <c r="AY158" s="417"/>
      <c r="AZ158" s="417"/>
      <c r="BA158" s="417"/>
      <c r="BB158" s="417"/>
      <c r="BC158" s="417"/>
      <c r="BD158" s="417"/>
      <c r="BE158" s="417"/>
      <c r="BF158" s="417"/>
      <c r="BG158" s="417"/>
      <c r="BH158" s="417"/>
      <c r="BI158" s="417"/>
      <c r="BJ158" s="417"/>
      <c r="BK158" s="417"/>
      <c r="BL158" s="417"/>
      <c r="BM158" s="417"/>
      <c r="BN158" s="417"/>
      <c r="BO158" s="417"/>
      <c r="BP158" s="417"/>
      <c r="BQ158" s="417"/>
      <c r="BR158" s="417"/>
      <c r="BS158" s="417"/>
      <c r="BT158" s="417"/>
      <c r="BU158" s="417"/>
      <c r="BV158" s="417"/>
      <c r="BW158" s="417"/>
      <c r="BX158" s="417"/>
    </row>
    <row r="159" spans="1:76" s="81" customFormat="1" ht="15" x14ac:dyDescent="0.25">
      <c r="A159" s="417"/>
      <c r="B159" s="1045" t="s">
        <v>254</v>
      </c>
      <c r="C159" s="1045"/>
      <c r="D159" s="1046">
        <f>J49</f>
        <v>0</v>
      </c>
      <c r="E159" s="891"/>
      <c r="F159" s="1039">
        <f t="shared" si="91"/>
        <v>0</v>
      </c>
      <c r="G159" s="1046">
        <f t="shared" ref="G159:R159" si="97">K49</f>
        <v>0</v>
      </c>
      <c r="H159" s="1046">
        <f t="shared" si="97"/>
        <v>0</v>
      </c>
      <c r="I159" s="1046">
        <f t="shared" si="97"/>
        <v>0</v>
      </c>
      <c r="J159" s="1046">
        <f t="shared" si="97"/>
        <v>0</v>
      </c>
      <c r="K159" s="1046">
        <f t="shared" si="97"/>
        <v>0</v>
      </c>
      <c r="L159" s="1046">
        <f t="shared" si="97"/>
        <v>0</v>
      </c>
      <c r="M159" s="1046">
        <f t="shared" si="97"/>
        <v>0</v>
      </c>
      <c r="N159" s="1046">
        <f t="shared" si="97"/>
        <v>0</v>
      </c>
      <c r="O159" s="1046">
        <f t="shared" si="97"/>
        <v>0</v>
      </c>
      <c r="P159" s="1046">
        <f t="shared" si="97"/>
        <v>0</v>
      </c>
      <c r="Q159" s="1046">
        <f t="shared" si="97"/>
        <v>0</v>
      </c>
      <c r="R159" s="1046">
        <f t="shared" si="97"/>
        <v>0</v>
      </c>
      <c r="S159" s="417"/>
      <c r="T159" s="417"/>
      <c r="U159" s="417"/>
      <c r="V159" s="417"/>
      <c r="W159" s="417"/>
      <c r="X159" s="417"/>
      <c r="Y159" s="417"/>
      <c r="Z159" s="417"/>
      <c r="AA159" s="417"/>
      <c r="AB159" s="417"/>
      <c r="AC159" s="417"/>
      <c r="AD159" s="417"/>
      <c r="AE159" s="417"/>
      <c r="AF159" s="417"/>
      <c r="AG159" s="417"/>
      <c r="AH159" s="417"/>
      <c r="AI159" s="417"/>
      <c r="AJ159" s="417"/>
      <c r="AK159" s="417"/>
      <c r="AL159" s="417"/>
      <c r="AM159" s="417"/>
      <c r="AN159" s="417"/>
      <c r="AO159" s="417"/>
      <c r="AP159" s="417"/>
      <c r="AQ159" s="417"/>
      <c r="AR159" s="417"/>
      <c r="AS159" s="417"/>
      <c r="AT159" s="417"/>
      <c r="AU159" s="417"/>
      <c r="AV159" s="417"/>
      <c r="AW159" s="417"/>
      <c r="AX159" s="417"/>
      <c r="AY159" s="417"/>
      <c r="AZ159" s="417"/>
      <c r="BA159" s="417"/>
      <c r="BB159" s="417"/>
      <c r="BC159" s="417"/>
      <c r="BD159" s="417"/>
      <c r="BE159" s="417"/>
      <c r="BF159" s="417"/>
      <c r="BG159" s="417"/>
      <c r="BH159" s="417"/>
      <c r="BI159" s="417"/>
      <c r="BJ159" s="417"/>
      <c r="BK159" s="417"/>
      <c r="BL159" s="417"/>
      <c r="BM159" s="417"/>
      <c r="BN159" s="417"/>
      <c r="BO159" s="417"/>
      <c r="BP159" s="417"/>
      <c r="BQ159" s="417"/>
      <c r="BR159" s="417"/>
      <c r="BS159" s="417"/>
      <c r="BT159" s="417"/>
      <c r="BU159" s="417"/>
      <c r="BV159" s="417"/>
      <c r="BW159" s="417"/>
      <c r="BX159" s="417"/>
    </row>
    <row r="160" spans="1:76" s="81" customFormat="1" ht="15" x14ac:dyDescent="0.25">
      <c r="A160" s="417"/>
      <c r="B160" s="1045" t="s">
        <v>137</v>
      </c>
      <c r="C160" s="1045"/>
      <c r="D160" s="1046">
        <f>J36</f>
        <v>0</v>
      </c>
      <c r="E160" s="891"/>
      <c r="F160" s="1039">
        <f t="shared" si="91"/>
        <v>0</v>
      </c>
      <c r="G160" s="1046">
        <f t="shared" ref="G160:R160" si="98">K36</f>
        <v>0</v>
      </c>
      <c r="H160" s="1046">
        <f t="shared" si="98"/>
        <v>0</v>
      </c>
      <c r="I160" s="1046">
        <f t="shared" si="98"/>
        <v>0</v>
      </c>
      <c r="J160" s="1046">
        <f t="shared" si="98"/>
        <v>0</v>
      </c>
      <c r="K160" s="1046">
        <f t="shared" si="98"/>
        <v>0</v>
      </c>
      <c r="L160" s="1046">
        <f t="shared" si="98"/>
        <v>0</v>
      </c>
      <c r="M160" s="1046">
        <f t="shared" si="98"/>
        <v>0</v>
      </c>
      <c r="N160" s="1046">
        <f t="shared" si="98"/>
        <v>0</v>
      </c>
      <c r="O160" s="1046">
        <f t="shared" si="98"/>
        <v>0</v>
      </c>
      <c r="P160" s="1046">
        <f t="shared" si="98"/>
        <v>0</v>
      </c>
      <c r="Q160" s="1046">
        <f t="shared" si="98"/>
        <v>0</v>
      </c>
      <c r="R160" s="1046">
        <f t="shared" si="98"/>
        <v>0</v>
      </c>
      <c r="S160" s="417"/>
      <c r="T160" s="417"/>
      <c r="U160" s="417"/>
      <c r="V160" s="417"/>
      <c r="W160" s="417"/>
      <c r="X160" s="417"/>
      <c r="Y160" s="417"/>
      <c r="Z160" s="417"/>
      <c r="AA160" s="417"/>
      <c r="AB160" s="417"/>
      <c r="AC160" s="417"/>
      <c r="AD160" s="417"/>
      <c r="AE160" s="417"/>
      <c r="AF160" s="417"/>
      <c r="AG160" s="417"/>
      <c r="AH160" s="417"/>
      <c r="AI160" s="417"/>
      <c r="AJ160" s="417"/>
      <c r="AK160" s="417"/>
      <c r="AL160" s="417"/>
      <c r="AM160" s="417"/>
      <c r="AN160" s="417"/>
      <c r="AO160" s="417"/>
      <c r="AP160" s="417"/>
      <c r="AQ160" s="417"/>
      <c r="AR160" s="417"/>
      <c r="AS160" s="417"/>
      <c r="AT160" s="417"/>
      <c r="AU160" s="417"/>
      <c r="AV160" s="417"/>
      <c r="AW160" s="417"/>
      <c r="AX160" s="417"/>
      <c r="AY160" s="417"/>
      <c r="AZ160" s="417"/>
      <c r="BA160" s="417"/>
      <c r="BB160" s="417"/>
      <c r="BC160" s="417"/>
      <c r="BD160" s="417"/>
      <c r="BE160" s="417"/>
      <c r="BF160" s="417"/>
      <c r="BG160" s="417"/>
      <c r="BH160" s="417"/>
      <c r="BI160" s="417"/>
      <c r="BJ160" s="417"/>
      <c r="BK160" s="417"/>
      <c r="BL160" s="417"/>
      <c r="BM160" s="417"/>
      <c r="BN160" s="417"/>
      <c r="BO160" s="417"/>
      <c r="BP160" s="417"/>
      <c r="BQ160" s="417"/>
      <c r="BR160" s="417"/>
      <c r="BS160" s="417"/>
      <c r="BT160" s="417"/>
      <c r="BU160" s="417"/>
      <c r="BV160" s="417"/>
      <c r="BW160" s="417"/>
      <c r="BX160" s="417"/>
    </row>
    <row r="161" spans="1:76" s="81" customFormat="1" ht="15" x14ac:dyDescent="0.25">
      <c r="A161" s="417"/>
      <c r="B161" s="1045" t="s">
        <v>671</v>
      </c>
      <c r="C161" s="1045"/>
      <c r="D161" s="1046">
        <f>SUM(J42,J54)</f>
        <v>0</v>
      </c>
      <c r="E161" s="891"/>
      <c r="F161" s="1039">
        <f t="shared" si="91"/>
        <v>0</v>
      </c>
      <c r="G161" s="1046">
        <f t="shared" ref="G161:R161" si="99">SUM(K42,K54)</f>
        <v>0</v>
      </c>
      <c r="H161" s="1046">
        <f t="shared" si="99"/>
        <v>0</v>
      </c>
      <c r="I161" s="1046">
        <f t="shared" si="99"/>
        <v>0</v>
      </c>
      <c r="J161" s="1046">
        <f t="shared" si="99"/>
        <v>0</v>
      </c>
      <c r="K161" s="1046">
        <f t="shared" si="99"/>
        <v>0</v>
      </c>
      <c r="L161" s="1046">
        <f t="shared" si="99"/>
        <v>0</v>
      </c>
      <c r="M161" s="1046">
        <f t="shared" si="99"/>
        <v>0</v>
      </c>
      <c r="N161" s="1046">
        <f t="shared" si="99"/>
        <v>0</v>
      </c>
      <c r="O161" s="1046">
        <f t="shared" si="99"/>
        <v>0</v>
      </c>
      <c r="P161" s="1046">
        <f t="shared" si="99"/>
        <v>0</v>
      </c>
      <c r="Q161" s="1046">
        <f t="shared" si="99"/>
        <v>0</v>
      </c>
      <c r="R161" s="1046">
        <f t="shared" si="99"/>
        <v>0</v>
      </c>
      <c r="S161" s="417"/>
      <c r="T161" s="417"/>
      <c r="U161" s="417"/>
      <c r="V161" s="417"/>
      <c r="W161" s="417"/>
      <c r="X161" s="417"/>
      <c r="Y161" s="417"/>
      <c r="Z161" s="417"/>
      <c r="AA161" s="417"/>
      <c r="AB161" s="417"/>
      <c r="AC161" s="417"/>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7"/>
      <c r="AY161" s="417"/>
      <c r="AZ161" s="417"/>
      <c r="BA161" s="417"/>
      <c r="BB161" s="417"/>
      <c r="BC161" s="417"/>
      <c r="BD161" s="417"/>
      <c r="BE161" s="417"/>
      <c r="BF161" s="417"/>
      <c r="BG161" s="417"/>
      <c r="BH161" s="417"/>
      <c r="BI161" s="417"/>
      <c r="BJ161" s="417"/>
      <c r="BK161" s="417"/>
      <c r="BL161" s="417"/>
      <c r="BM161" s="417"/>
      <c r="BN161" s="417"/>
      <c r="BO161" s="417"/>
      <c r="BP161" s="417"/>
      <c r="BQ161" s="417"/>
      <c r="BR161" s="417"/>
      <c r="BS161" s="417"/>
      <c r="BT161" s="417"/>
      <c r="BU161" s="417"/>
      <c r="BV161" s="417"/>
      <c r="BW161" s="417"/>
      <c r="BX161" s="417"/>
    </row>
    <row r="162" spans="1:76" s="81" customFormat="1" ht="15" x14ac:dyDescent="0.25">
      <c r="A162" s="417"/>
      <c r="B162" s="1045"/>
      <c r="C162" s="1045"/>
      <c r="D162" s="1046"/>
      <c r="E162" s="891"/>
      <c r="F162" s="1039"/>
      <c r="G162" s="1046"/>
      <c r="H162" s="1046"/>
      <c r="I162" s="1046"/>
      <c r="J162" s="1046"/>
      <c r="K162" s="1046"/>
      <c r="L162" s="1046"/>
      <c r="M162" s="1046"/>
      <c r="N162" s="1046"/>
      <c r="O162" s="1046"/>
      <c r="P162" s="1046"/>
      <c r="Q162" s="1046"/>
      <c r="R162" s="1046"/>
      <c r="S162" s="417"/>
      <c r="T162" s="417"/>
      <c r="U162" s="417"/>
      <c r="V162" s="417"/>
      <c r="W162" s="417"/>
      <c r="X162" s="417"/>
      <c r="Y162" s="417"/>
      <c r="Z162" s="417"/>
      <c r="AA162" s="417"/>
      <c r="AB162" s="417"/>
      <c r="AC162" s="417"/>
      <c r="AD162" s="417"/>
      <c r="AE162" s="417"/>
      <c r="AF162" s="417"/>
      <c r="AG162" s="417"/>
      <c r="AH162" s="417"/>
      <c r="AI162" s="417"/>
      <c r="AJ162" s="417"/>
      <c r="AK162" s="417"/>
      <c r="AL162" s="417"/>
      <c r="AM162" s="417"/>
      <c r="AN162" s="417"/>
      <c r="AO162" s="417"/>
      <c r="AP162" s="417"/>
      <c r="AQ162" s="417"/>
      <c r="AR162" s="417"/>
      <c r="AS162" s="417"/>
      <c r="AT162" s="417"/>
      <c r="AU162" s="417"/>
      <c r="AV162" s="417"/>
      <c r="AW162" s="417"/>
      <c r="AX162" s="417"/>
      <c r="AY162" s="417"/>
      <c r="AZ162" s="417"/>
      <c r="BA162" s="417"/>
      <c r="BB162" s="417"/>
      <c r="BC162" s="417"/>
      <c r="BD162" s="417"/>
      <c r="BE162" s="417"/>
      <c r="BF162" s="417"/>
      <c r="BG162" s="417"/>
      <c r="BH162" s="417"/>
      <c r="BI162" s="417"/>
      <c r="BJ162" s="417"/>
      <c r="BK162" s="417"/>
      <c r="BL162" s="417"/>
      <c r="BM162" s="417"/>
      <c r="BN162" s="417"/>
      <c r="BO162" s="417"/>
      <c r="BP162" s="417"/>
      <c r="BQ162" s="417"/>
      <c r="BR162" s="417"/>
      <c r="BS162" s="417"/>
      <c r="BT162" s="417"/>
      <c r="BU162" s="417"/>
      <c r="BV162" s="417"/>
      <c r="BW162" s="417"/>
      <c r="BX162" s="417"/>
    </row>
    <row r="163" spans="1:76" s="81" customFormat="1" ht="15" x14ac:dyDescent="0.25">
      <c r="A163" s="417"/>
      <c r="B163" s="1045"/>
      <c r="C163" s="1045"/>
      <c r="D163" s="1046"/>
      <c r="E163" s="891"/>
      <c r="F163" s="1039"/>
      <c r="G163" s="1046"/>
      <c r="H163" s="1046"/>
      <c r="I163" s="1046"/>
      <c r="J163" s="1046"/>
      <c r="K163" s="1046"/>
      <c r="L163" s="1046"/>
      <c r="M163" s="1046"/>
      <c r="N163" s="1046"/>
      <c r="O163" s="1046"/>
      <c r="P163" s="1046"/>
      <c r="Q163" s="1046"/>
      <c r="R163" s="1046"/>
      <c r="S163" s="417"/>
      <c r="T163" s="417"/>
      <c r="U163" s="417"/>
      <c r="V163" s="417"/>
      <c r="W163" s="417"/>
      <c r="X163" s="417"/>
      <c r="Y163" s="417"/>
      <c r="Z163" s="417"/>
      <c r="AA163" s="417"/>
      <c r="AB163" s="417"/>
      <c r="AC163" s="417"/>
      <c r="AD163" s="417"/>
      <c r="AE163" s="417"/>
      <c r="AF163" s="417"/>
      <c r="AG163" s="417"/>
      <c r="AH163" s="417"/>
      <c r="AI163" s="417"/>
      <c r="AJ163" s="417"/>
      <c r="AK163" s="417"/>
      <c r="AL163" s="417"/>
      <c r="AM163" s="417"/>
      <c r="AN163" s="417"/>
      <c r="AO163" s="417"/>
      <c r="AP163" s="417"/>
      <c r="AQ163" s="417"/>
      <c r="AR163" s="417"/>
      <c r="AS163" s="417"/>
      <c r="AT163" s="417"/>
      <c r="AU163" s="417"/>
      <c r="AV163" s="417"/>
      <c r="AW163" s="417"/>
      <c r="AX163" s="417"/>
      <c r="AY163" s="417"/>
      <c r="AZ163" s="417"/>
      <c r="BA163" s="417"/>
      <c r="BB163" s="417"/>
      <c r="BC163" s="417"/>
      <c r="BD163" s="417"/>
      <c r="BE163" s="417"/>
      <c r="BF163" s="417"/>
      <c r="BG163" s="417"/>
      <c r="BH163" s="417"/>
      <c r="BI163" s="417"/>
      <c r="BJ163" s="417"/>
      <c r="BK163" s="417"/>
      <c r="BL163" s="417"/>
      <c r="BM163" s="417"/>
      <c r="BN163" s="417"/>
      <c r="BO163" s="417"/>
      <c r="BP163" s="417"/>
      <c r="BQ163" s="417"/>
      <c r="BR163" s="417"/>
      <c r="BS163" s="417"/>
      <c r="BT163" s="417"/>
      <c r="BU163" s="417"/>
      <c r="BV163" s="417"/>
      <c r="BW163" s="417"/>
      <c r="BX163" s="417"/>
    </row>
    <row r="164" spans="1:76" s="81" customFormat="1" ht="15" x14ac:dyDescent="0.25">
      <c r="A164" s="417"/>
      <c r="B164" s="417"/>
      <c r="C164" s="417"/>
      <c r="D164" s="417"/>
      <c r="E164" s="417"/>
      <c r="F164" s="437"/>
      <c r="G164" s="417"/>
      <c r="H164" s="417"/>
      <c r="I164" s="417"/>
      <c r="J164" s="417"/>
      <c r="K164" s="417"/>
      <c r="L164" s="417"/>
      <c r="M164" s="417"/>
      <c r="N164" s="417"/>
      <c r="O164" s="417"/>
      <c r="P164" s="417"/>
      <c r="Q164" s="417"/>
      <c r="R164" s="417"/>
      <c r="S164" s="417"/>
      <c r="T164" s="417"/>
      <c r="U164" s="417"/>
      <c r="V164" s="417"/>
      <c r="W164" s="417"/>
      <c r="X164" s="417"/>
      <c r="Y164" s="417"/>
      <c r="Z164" s="417"/>
      <c r="AA164" s="417"/>
      <c r="AB164" s="417"/>
      <c r="AC164" s="417"/>
      <c r="AD164" s="417"/>
      <c r="AE164" s="417"/>
      <c r="AF164" s="417"/>
      <c r="AG164" s="417"/>
      <c r="AH164" s="417"/>
      <c r="AI164" s="417"/>
      <c r="AJ164" s="417"/>
      <c r="AK164" s="417"/>
      <c r="AL164" s="417"/>
      <c r="AM164" s="417"/>
      <c r="AN164" s="417"/>
      <c r="AO164" s="417"/>
      <c r="AP164" s="417"/>
      <c r="AQ164" s="417"/>
      <c r="AR164" s="417"/>
      <c r="AS164" s="417"/>
      <c r="AT164" s="417"/>
      <c r="AU164" s="417"/>
      <c r="AV164" s="417"/>
      <c r="AW164" s="417"/>
      <c r="AX164" s="417"/>
      <c r="AY164" s="417"/>
      <c r="AZ164" s="417"/>
      <c r="BA164" s="417"/>
      <c r="BB164" s="417"/>
      <c r="BC164" s="417"/>
      <c r="BD164" s="417"/>
      <c r="BE164" s="417"/>
      <c r="BF164" s="417"/>
      <c r="BG164" s="417"/>
      <c r="BH164" s="417"/>
      <c r="BI164" s="417"/>
      <c r="BJ164" s="417"/>
      <c r="BK164" s="417"/>
      <c r="BL164" s="417"/>
      <c r="BM164" s="417"/>
      <c r="BN164" s="417"/>
      <c r="BO164" s="417"/>
      <c r="BP164" s="417"/>
      <c r="BQ164" s="417"/>
      <c r="BR164" s="417"/>
      <c r="BS164" s="417"/>
      <c r="BT164" s="417"/>
      <c r="BU164" s="417"/>
      <c r="BV164" s="417"/>
      <c r="BW164" s="417"/>
      <c r="BX164" s="417"/>
    </row>
    <row r="165" spans="1:76" s="81" customFormat="1" ht="15" x14ac:dyDescent="0.25">
      <c r="A165" s="417"/>
      <c r="B165" s="1036" t="s">
        <v>275</v>
      </c>
      <c r="C165" s="1036" t="s">
        <v>276</v>
      </c>
      <c r="D165" s="1036" t="s">
        <v>277</v>
      </c>
      <c r="E165" s="417"/>
      <c r="F165" s="811" t="s">
        <v>20</v>
      </c>
      <c r="G165" s="1036" t="s">
        <v>28</v>
      </c>
      <c r="H165" s="1036" t="s">
        <v>29</v>
      </c>
      <c r="I165" s="1036" t="s">
        <v>30</v>
      </c>
      <c r="J165" s="1036" t="s">
        <v>31</v>
      </c>
      <c r="K165" s="1036" t="s">
        <v>32</v>
      </c>
      <c r="L165" s="1036" t="s">
        <v>33</v>
      </c>
      <c r="M165" s="1036" t="s">
        <v>8</v>
      </c>
      <c r="N165" s="1036" t="s">
        <v>9</v>
      </c>
      <c r="O165" s="1036" t="s">
        <v>0</v>
      </c>
      <c r="P165" s="1036" t="s">
        <v>2</v>
      </c>
      <c r="Q165" s="1036" t="s">
        <v>3</v>
      </c>
      <c r="R165" s="1036" t="s">
        <v>4</v>
      </c>
      <c r="S165" s="417"/>
      <c r="T165" s="417"/>
      <c r="U165" s="417"/>
      <c r="V165" s="417"/>
      <c r="W165" s="417"/>
      <c r="X165" s="417"/>
      <c r="Y165" s="417"/>
      <c r="Z165" s="417"/>
      <c r="AA165" s="417"/>
      <c r="AB165" s="417"/>
      <c r="AC165" s="417"/>
      <c r="AD165" s="417"/>
      <c r="AE165" s="417"/>
      <c r="AF165" s="417"/>
      <c r="AG165" s="417"/>
      <c r="AH165" s="417"/>
      <c r="AI165" s="417"/>
      <c r="AJ165" s="417"/>
      <c r="AK165" s="417"/>
      <c r="AL165" s="417"/>
      <c r="AM165" s="417"/>
      <c r="AN165" s="417"/>
      <c r="AO165" s="417"/>
      <c r="AP165" s="417"/>
      <c r="AQ165" s="417"/>
      <c r="AR165" s="417"/>
      <c r="AS165" s="417"/>
      <c r="AT165" s="417"/>
      <c r="AU165" s="417"/>
      <c r="AV165" s="417"/>
      <c r="AW165" s="417"/>
      <c r="AX165" s="417"/>
      <c r="AY165" s="417"/>
      <c r="AZ165" s="417"/>
      <c r="BA165" s="417"/>
      <c r="BB165" s="417"/>
      <c r="BC165" s="417"/>
      <c r="BD165" s="417"/>
      <c r="BE165" s="417"/>
      <c r="BF165" s="417"/>
      <c r="BG165" s="417"/>
      <c r="BH165" s="417"/>
      <c r="BI165" s="417"/>
      <c r="BJ165" s="417"/>
      <c r="BK165" s="417"/>
      <c r="BL165" s="417"/>
      <c r="BM165" s="417"/>
      <c r="BN165" s="417"/>
      <c r="BO165" s="417"/>
      <c r="BP165" s="417"/>
      <c r="BQ165" s="417"/>
      <c r="BR165" s="417"/>
      <c r="BS165" s="417"/>
      <c r="BT165" s="417"/>
      <c r="BU165" s="417"/>
      <c r="BV165" s="417"/>
      <c r="BW165" s="417"/>
      <c r="BX165" s="417"/>
    </row>
    <row r="166" spans="1:76" s="81" customFormat="1" ht="23.25" x14ac:dyDescent="0.35">
      <c r="A166" s="417"/>
      <c r="B166" s="1037" t="s">
        <v>399</v>
      </c>
      <c r="C166" s="1038"/>
      <c r="D166" s="1037"/>
      <c r="E166" s="1047" t="s">
        <v>276</v>
      </c>
      <c r="F166" s="1039">
        <f t="shared" ref="F166:F170" si="100">SUM(G166:R166)</f>
        <v>0</v>
      </c>
      <c r="G166" s="1038">
        <f t="shared" ref="G166:R166" si="101">SUM(G154:G157)</f>
        <v>0</v>
      </c>
      <c r="H166" s="1038">
        <f t="shared" si="101"/>
        <v>0</v>
      </c>
      <c r="I166" s="1038">
        <f t="shared" si="101"/>
        <v>0</v>
      </c>
      <c r="J166" s="1038">
        <f t="shared" si="101"/>
        <v>0</v>
      </c>
      <c r="K166" s="1038">
        <f t="shared" si="101"/>
        <v>0</v>
      </c>
      <c r="L166" s="1038">
        <f t="shared" si="101"/>
        <v>0</v>
      </c>
      <c r="M166" s="1038">
        <f t="shared" si="101"/>
        <v>0</v>
      </c>
      <c r="N166" s="1038">
        <f t="shared" si="101"/>
        <v>0</v>
      </c>
      <c r="O166" s="1038">
        <f t="shared" si="101"/>
        <v>0</v>
      </c>
      <c r="P166" s="1038">
        <f t="shared" si="101"/>
        <v>0</v>
      </c>
      <c r="Q166" s="1038">
        <f t="shared" si="101"/>
        <v>0</v>
      </c>
      <c r="R166" s="1038">
        <f t="shared" si="101"/>
        <v>0</v>
      </c>
      <c r="S166" s="1048"/>
      <c r="T166" s="417"/>
      <c r="U166" s="417"/>
      <c r="V166" s="417"/>
      <c r="W166" s="417"/>
      <c r="X166" s="417"/>
      <c r="Y166" s="417"/>
      <c r="Z166" s="417"/>
      <c r="AA166" s="417"/>
      <c r="AB166" s="417"/>
      <c r="AC166" s="417"/>
      <c r="AD166" s="417"/>
      <c r="AE166" s="417"/>
      <c r="AF166" s="417"/>
      <c r="AG166" s="417"/>
      <c r="AH166" s="417"/>
      <c r="AI166" s="417"/>
      <c r="AJ166" s="417"/>
      <c r="AK166" s="417"/>
      <c r="AL166" s="417"/>
      <c r="AM166" s="417"/>
      <c r="AN166" s="417"/>
      <c r="AO166" s="417"/>
      <c r="AP166" s="417"/>
      <c r="AQ166" s="417"/>
      <c r="AR166" s="417"/>
      <c r="AS166" s="417"/>
      <c r="AT166" s="417"/>
      <c r="AU166" s="417"/>
      <c r="AV166" s="417"/>
      <c r="AW166" s="417"/>
      <c r="AX166" s="417"/>
      <c r="AY166" s="417"/>
      <c r="AZ166" s="417"/>
      <c r="BA166" s="417"/>
      <c r="BB166" s="417"/>
      <c r="BC166" s="417"/>
      <c r="BD166" s="417"/>
      <c r="BE166" s="417"/>
      <c r="BF166" s="417"/>
      <c r="BG166" s="417"/>
      <c r="BH166" s="417"/>
      <c r="BI166" s="417"/>
      <c r="BJ166" s="417"/>
      <c r="BK166" s="417"/>
      <c r="BL166" s="417"/>
      <c r="BM166" s="417"/>
      <c r="BN166" s="417"/>
      <c r="BO166" s="417"/>
      <c r="BP166" s="417"/>
      <c r="BQ166" s="417"/>
      <c r="BR166" s="417"/>
      <c r="BS166" s="417"/>
      <c r="BT166" s="417"/>
      <c r="BU166" s="417"/>
      <c r="BV166" s="417"/>
      <c r="BW166" s="417"/>
      <c r="BX166" s="417"/>
    </row>
    <row r="167" spans="1:76" s="81" customFormat="1" ht="15" x14ac:dyDescent="0.25">
      <c r="A167" s="417"/>
      <c r="B167" s="1045" t="s">
        <v>400</v>
      </c>
      <c r="C167" s="1045"/>
      <c r="D167" s="1046"/>
      <c r="E167" s="1047" t="s">
        <v>576</v>
      </c>
      <c r="F167" s="1049">
        <f t="shared" si="100"/>
        <v>0</v>
      </c>
      <c r="G167" s="1046">
        <f>SUM(G158:G163)</f>
        <v>0</v>
      </c>
      <c r="H167" s="1046">
        <f t="shared" ref="H167:R167" si="102">SUM(H158:H163)</f>
        <v>0</v>
      </c>
      <c r="I167" s="1046">
        <f t="shared" si="102"/>
        <v>0</v>
      </c>
      <c r="J167" s="1046">
        <f t="shared" si="102"/>
        <v>0</v>
      </c>
      <c r="K167" s="1046">
        <f t="shared" si="102"/>
        <v>0</v>
      </c>
      <c r="L167" s="1046">
        <f t="shared" si="102"/>
        <v>0</v>
      </c>
      <c r="M167" s="1046">
        <f t="shared" si="102"/>
        <v>0</v>
      </c>
      <c r="N167" s="1046">
        <f t="shared" si="102"/>
        <v>0</v>
      </c>
      <c r="O167" s="1046">
        <f t="shared" si="102"/>
        <v>0</v>
      </c>
      <c r="P167" s="1046">
        <f t="shared" si="102"/>
        <v>0</v>
      </c>
      <c r="Q167" s="1046">
        <f t="shared" si="102"/>
        <v>0</v>
      </c>
      <c r="R167" s="1046">
        <f t="shared" si="102"/>
        <v>0</v>
      </c>
      <c r="S167" s="417"/>
      <c r="T167" s="417"/>
      <c r="U167" s="417"/>
      <c r="V167" s="417"/>
      <c r="W167" s="417"/>
      <c r="X167" s="417"/>
      <c r="Y167" s="417"/>
      <c r="Z167" s="417"/>
      <c r="AA167" s="417"/>
      <c r="AB167" s="417"/>
      <c r="AC167" s="417"/>
      <c r="AD167" s="417"/>
      <c r="AE167" s="417"/>
      <c r="AF167" s="417"/>
      <c r="AG167" s="417"/>
      <c r="AH167" s="417"/>
      <c r="AI167" s="417"/>
      <c r="AJ167" s="417"/>
      <c r="AK167" s="417"/>
      <c r="AL167" s="417"/>
      <c r="AM167" s="417"/>
      <c r="AN167" s="417"/>
      <c r="AO167" s="417"/>
      <c r="AP167" s="417"/>
      <c r="AQ167" s="417"/>
      <c r="AR167" s="417"/>
      <c r="AS167" s="417"/>
      <c r="AT167" s="417"/>
      <c r="AU167" s="417"/>
      <c r="AV167" s="417"/>
      <c r="AW167" s="417"/>
      <c r="AX167" s="417"/>
      <c r="AY167" s="417"/>
      <c r="AZ167" s="417"/>
      <c r="BA167" s="417"/>
      <c r="BB167" s="417"/>
      <c r="BC167" s="417"/>
      <c r="BD167" s="417"/>
      <c r="BE167" s="417"/>
      <c r="BF167" s="417"/>
      <c r="BG167" s="417"/>
      <c r="BH167" s="417"/>
      <c r="BI167" s="417"/>
      <c r="BJ167" s="417"/>
      <c r="BK167" s="417"/>
      <c r="BL167" s="417"/>
      <c r="BM167" s="417"/>
      <c r="BN167" s="417"/>
      <c r="BO167" s="417"/>
      <c r="BP167" s="417"/>
      <c r="BQ167" s="417"/>
      <c r="BR167" s="417"/>
      <c r="BS167" s="417"/>
      <c r="BT167" s="417"/>
      <c r="BU167" s="417"/>
      <c r="BV167" s="417"/>
      <c r="BW167" s="417"/>
      <c r="BX167" s="417"/>
    </row>
    <row r="168" spans="1:76" s="81" customFormat="1" ht="15" x14ac:dyDescent="0.25">
      <c r="A168" s="417"/>
      <c r="B168" s="1045" t="s">
        <v>401</v>
      </c>
      <c r="C168" s="1045"/>
      <c r="D168" s="1046"/>
      <c r="E168" s="1047" t="s">
        <v>795</v>
      </c>
      <c r="F168" s="1049">
        <f t="shared" si="100"/>
        <v>0</v>
      </c>
      <c r="G168" s="1046">
        <f>(('6. Building Potential Summary'!$K$22+'6. Building Potential Summary'!$K$31)/12)+'6. Building Potential Summary'!L34+'6. Building Potential Summary'!L39+'6. Building Potential Summary'!L44</f>
        <v>0</v>
      </c>
      <c r="H168" s="1046">
        <f>(('6. Building Potential Summary'!$K$22+'6. Building Potential Summary'!$K$31)/12)+'6. Building Potential Summary'!M34+'6. Building Potential Summary'!M39+'6. Building Potential Summary'!M44</f>
        <v>0</v>
      </c>
      <c r="I168" s="1046">
        <f>(('6. Building Potential Summary'!$K$22+'6. Building Potential Summary'!$K$31)/12)+'6. Building Potential Summary'!N34+'6. Building Potential Summary'!N39+'6. Building Potential Summary'!N44</f>
        <v>0</v>
      </c>
      <c r="J168" s="1046">
        <f>(('6. Building Potential Summary'!$K$22+'6. Building Potential Summary'!$K$31)/12)+'6. Building Potential Summary'!O34+'6. Building Potential Summary'!O39+'6. Building Potential Summary'!O44</f>
        <v>0</v>
      </c>
      <c r="K168" s="1046">
        <f>(('6. Building Potential Summary'!$K$22+'6. Building Potential Summary'!$K$31)/12)+'6. Building Potential Summary'!P34+'6. Building Potential Summary'!P39+'6. Building Potential Summary'!P44</f>
        <v>0</v>
      </c>
      <c r="L168" s="1046">
        <f>(('6. Building Potential Summary'!$K$22+'6. Building Potential Summary'!$K$31)/12)+'6. Building Potential Summary'!Q34+'6. Building Potential Summary'!Q39+'6. Building Potential Summary'!Q44</f>
        <v>0</v>
      </c>
      <c r="M168" s="1046">
        <f>(('6. Building Potential Summary'!$K$22+'6. Building Potential Summary'!$K$31)/12)+'6. Building Potential Summary'!R34+'6. Building Potential Summary'!R39+'6. Building Potential Summary'!R44</f>
        <v>0</v>
      </c>
      <c r="N168" s="1046">
        <f>(('6. Building Potential Summary'!$K$22+'6. Building Potential Summary'!$K$31)/12)+'6. Building Potential Summary'!S34+'6. Building Potential Summary'!S39+'6. Building Potential Summary'!S44</f>
        <v>0</v>
      </c>
      <c r="O168" s="1046">
        <f>(('6. Building Potential Summary'!$K$22+'6. Building Potential Summary'!$K$31)/12)+'6. Building Potential Summary'!T34+'6. Building Potential Summary'!T39+'6. Building Potential Summary'!T44</f>
        <v>0</v>
      </c>
      <c r="P168" s="1046">
        <f>(('6. Building Potential Summary'!$K$22+'6. Building Potential Summary'!$K$31)/12)+'6. Building Potential Summary'!U34+'6. Building Potential Summary'!U39+'6. Building Potential Summary'!U44</f>
        <v>0</v>
      </c>
      <c r="Q168" s="1046">
        <f>(('6. Building Potential Summary'!$K$22+'6. Building Potential Summary'!$K$31)/12)+'6. Building Potential Summary'!V34+'6. Building Potential Summary'!V39+'6. Building Potential Summary'!V44</f>
        <v>0</v>
      </c>
      <c r="R168" s="1046">
        <f>(('6. Building Potential Summary'!$K$22+'6. Building Potential Summary'!$K$31)/12)+'6. Building Potential Summary'!W34+'6. Building Potential Summary'!W39+'6. Building Potential Summary'!W44</f>
        <v>0</v>
      </c>
      <c r="S168" s="417"/>
      <c r="T168" s="417"/>
      <c r="U168" s="417"/>
      <c r="V168" s="417"/>
      <c r="W168" s="417"/>
      <c r="X168" s="417"/>
      <c r="Y168" s="417"/>
      <c r="Z168" s="417"/>
      <c r="AA168" s="417"/>
      <c r="AB168" s="417"/>
      <c r="AC168" s="417"/>
      <c r="AD168" s="417"/>
      <c r="AE168" s="417"/>
      <c r="AF168" s="417"/>
      <c r="AG168" s="417"/>
      <c r="AH168" s="417"/>
      <c r="AI168" s="417"/>
      <c r="AJ168" s="417"/>
      <c r="AK168" s="417"/>
      <c r="AL168" s="417"/>
      <c r="AM168" s="417"/>
      <c r="AN168" s="417"/>
      <c r="AO168" s="417"/>
      <c r="AP168" s="417"/>
      <c r="AQ168" s="417"/>
      <c r="AR168" s="417"/>
      <c r="AS168" s="417"/>
      <c r="AT168" s="417"/>
      <c r="AU168" s="417"/>
      <c r="AV168" s="417"/>
      <c r="AW168" s="417"/>
      <c r="AX168" s="417"/>
      <c r="AY168" s="417"/>
      <c r="AZ168" s="417"/>
      <c r="BA168" s="417"/>
      <c r="BB168" s="417"/>
      <c r="BC168" s="417"/>
      <c r="BD168" s="417"/>
      <c r="BE168" s="417"/>
      <c r="BF168" s="417"/>
      <c r="BG168" s="417"/>
      <c r="BH168" s="417"/>
      <c r="BI168" s="417"/>
      <c r="BJ168" s="417"/>
      <c r="BK168" s="417"/>
      <c r="BL168" s="417"/>
      <c r="BM168" s="417"/>
      <c r="BN168" s="417"/>
      <c r="BO168" s="417"/>
      <c r="BP168" s="417"/>
      <c r="BQ168" s="417"/>
      <c r="BR168" s="417"/>
      <c r="BS168" s="417"/>
      <c r="BT168" s="417"/>
      <c r="BU168" s="417"/>
      <c r="BV168" s="417"/>
      <c r="BW168" s="417"/>
      <c r="BX168" s="417"/>
    </row>
    <row r="169" spans="1:76" s="81" customFormat="1" ht="45" x14ac:dyDescent="0.25">
      <c r="A169" s="417"/>
      <c r="B169" s="1050" t="s">
        <v>573</v>
      </c>
      <c r="C169" s="1036"/>
      <c r="D169" s="1036"/>
      <c r="E169" s="1051" t="s">
        <v>577</v>
      </c>
      <c r="F169" s="1039">
        <f t="shared" si="100"/>
        <v>0</v>
      </c>
      <c r="G169" s="1052">
        <f>IF(G166&gt;=G167,G168-G167,G168-G166)</f>
        <v>0</v>
      </c>
      <c r="H169" s="1052">
        <f t="shared" ref="H169:R169" si="103">IF(H166&gt;=H167,H168-H167,H168-H166)</f>
        <v>0</v>
      </c>
      <c r="I169" s="1052">
        <f t="shared" si="103"/>
        <v>0</v>
      </c>
      <c r="J169" s="1052">
        <f t="shared" si="103"/>
        <v>0</v>
      </c>
      <c r="K169" s="1052">
        <f t="shared" si="103"/>
        <v>0</v>
      </c>
      <c r="L169" s="1052">
        <f t="shared" si="103"/>
        <v>0</v>
      </c>
      <c r="M169" s="1052">
        <f t="shared" si="103"/>
        <v>0</v>
      </c>
      <c r="N169" s="1052">
        <f t="shared" si="103"/>
        <v>0</v>
      </c>
      <c r="O169" s="1052">
        <f t="shared" si="103"/>
        <v>0</v>
      </c>
      <c r="P169" s="1052">
        <f t="shared" si="103"/>
        <v>0</v>
      </c>
      <c r="Q169" s="1052">
        <f t="shared" si="103"/>
        <v>0</v>
      </c>
      <c r="R169" s="1052">
        <f t="shared" si="103"/>
        <v>0</v>
      </c>
      <c r="S169" s="417"/>
      <c r="T169" s="417"/>
      <c r="U169" s="417"/>
      <c r="V169" s="417"/>
      <c r="W169" s="417"/>
      <c r="X169" s="417"/>
      <c r="Y169" s="417"/>
      <c r="Z169" s="417"/>
      <c r="AA169" s="417"/>
      <c r="AB169" s="417"/>
      <c r="AC169" s="417"/>
      <c r="AD169" s="417"/>
      <c r="AE169" s="417"/>
      <c r="AF169" s="417"/>
      <c r="AG169" s="417"/>
      <c r="AH169" s="417"/>
      <c r="AI169" s="417"/>
      <c r="AJ169" s="417"/>
      <c r="AK169" s="417"/>
      <c r="AL169" s="417"/>
      <c r="AM169" s="417"/>
      <c r="AN169" s="417"/>
      <c r="AO169" s="417"/>
      <c r="AP169" s="417"/>
      <c r="AQ169" s="417"/>
      <c r="AR169" s="417"/>
      <c r="AS169" s="417"/>
      <c r="AT169" s="417"/>
      <c r="AU169" s="417"/>
      <c r="AV169" s="417"/>
      <c r="AW169" s="417"/>
      <c r="AX169" s="417"/>
      <c r="AY169" s="417"/>
      <c r="AZ169" s="417"/>
      <c r="BA169" s="417"/>
      <c r="BB169" s="417"/>
      <c r="BC169" s="417"/>
      <c r="BD169" s="417"/>
      <c r="BE169" s="417"/>
      <c r="BF169" s="417"/>
      <c r="BG169" s="417"/>
      <c r="BH169" s="417"/>
      <c r="BI169" s="417"/>
      <c r="BJ169" s="417"/>
      <c r="BK169" s="417"/>
      <c r="BL169" s="417"/>
      <c r="BM169" s="417"/>
      <c r="BN169" s="417"/>
      <c r="BO169" s="417"/>
      <c r="BP169" s="417"/>
      <c r="BQ169" s="417"/>
      <c r="BR169" s="417"/>
      <c r="BS169" s="417"/>
      <c r="BT169" s="417"/>
      <c r="BU169" s="417"/>
      <c r="BV169" s="417"/>
      <c r="BW169" s="417"/>
      <c r="BX169" s="417"/>
    </row>
    <row r="170" spans="1:76" s="81" customFormat="1" ht="15" x14ac:dyDescent="0.25">
      <c r="A170" s="417"/>
      <c r="B170" s="1036" t="s">
        <v>346</v>
      </c>
      <c r="C170" s="1036"/>
      <c r="D170" s="1036"/>
      <c r="E170" s="1051" t="s">
        <v>578</v>
      </c>
      <c r="F170" s="1039">
        <f t="shared" si="100"/>
        <v>0</v>
      </c>
      <c r="G170" s="1052">
        <f>IF(G166-G167&lt;0,0,G166-G167)</f>
        <v>0</v>
      </c>
      <c r="H170" s="1052">
        <f t="shared" ref="H170:R170" si="104">IF(H166-H167&lt;0,0,H166-H167)</f>
        <v>0</v>
      </c>
      <c r="I170" s="1052">
        <f t="shared" si="104"/>
        <v>0</v>
      </c>
      <c r="J170" s="1052">
        <f t="shared" si="104"/>
        <v>0</v>
      </c>
      <c r="K170" s="1052">
        <f t="shared" si="104"/>
        <v>0</v>
      </c>
      <c r="L170" s="1052">
        <f t="shared" si="104"/>
        <v>0</v>
      </c>
      <c r="M170" s="1052">
        <f t="shared" si="104"/>
        <v>0</v>
      </c>
      <c r="N170" s="1052">
        <f t="shared" si="104"/>
        <v>0</v>
      </c>
      <c r="O170" s="1052">
        <f t="shared" si="104"/>
        <v>0</v>
      </c>
      <c r="P170" s="1052">
        <f t="shared" si="104"/>
        <v>0</v>
      </c>
      <c r="Q170" s="1052">
        <f t="shared" si="104"/>
        <v>0</v>
      </c>
      <c r="R170" s="1052">
        <f t="shared" si="104"/>
        <v>0</v>
      </c>
      <c r="S170" s="417"/>
      <c r="T170" s="417"/>
      <c r="U170" s="417"/>
      <c r="V170" s="417"/>
      <c r="W170" s="417"/>
      <c r="X170" s="417"/>
      <c r="Y170" s="417"/>
      <c r="Z170" s="417"/>
      <c r="AA170" s="417"/>
      <c r="AB170" s="417"/>
      <c r="AC170" s="417"/>
      <c r="AD170" s="417"/>
      <c r="AE170" s="417"/>
      <c r="AF170" s="417"/>
      <c r="AG170" s="417"/>
      <c r="AH170" s="417"/>
      <c r="AI170" s="417"/>
      <c r="AJ170" s="417"/>
      <c r="AK170" s="417"/>
      <c r="AL170" s="417"/>
      <c r="AM170" s="417"/>
      <c r="AN170" s="417"/>
      <c r="AO170" s="417"/>
      <c r="AP170" s="417"/>
      <c r="AQ170" s="417"/>
      <c r="AR170" s="417"/>
      <c r="AS170" s="417"/>
      <c r="AT170" s="417"/>
      <c r="AU170" s="417"/>
      <c r="AV170" s="417"/>
      <c r="AW170" s="417"/>
      <c r="AX170" s="417"/>
      <c r="AY170" s="417"/>
      <c r="AZ170" s="417"/>
      <c r="BA170" s="417"/>
      <c r="BB170" s="417"/>
      <c r="BC170" s="417"/>
      <c r="BD170" s="417"/>
      <c r="BE170" s="417"/>
      <c r="BF170" s="417"/>
      <c r="BG170" s="417"/>
      <c r="BH170" s="417"/>
      <c r="BI170" s="417"/>
      <c r="BJ170" s="417"/>
      <c r="BK170" s="417"/>
      <c r="BL170" s="417"/>
      <c r="BM170" s="417"/>
      <c r="BN170" s="417"/>
      <c r="BO170" s="417"/>
      <c r="BP170" s="417"/>
      <c r="BQ170" s="417"/>
      <c r="BR170" s="417"/>
      <c r="BS170" s="417"/>
      <c r="BT170" s="417"/>
      <c r="BU170" s="417"/>
      <c r="BV170" s="417"/>
      <c r="BW170" s="417"/>
      <c r="BX170" s="417"/>
    </row>
    <row r="171" spans="1:76" s="153" customFormat="1" ht="15" x14ac:dyDescent="0.25">
      <c r="A171" s="417"/>
      <c r="B171" s="1053" t="s">
        <v>574</v>
      </c>
      <c r="C171" s="1053"/>
      <c r="D171" s="1053"/>
      <c r="E171" s="1051" t="s">
        <v>579</v>
      </c>
      <c r="F171" s="1054">
        <f>SUM(G171:R171)</f>
        <v>0</v>
      </c>
      <c r="G171" s="1052">
        <f>IF(G166&gt;=G167,G167,G166)</f>
        <v>0</v>
      </c>
      <c r="H171" s="1052">
        <f t="shared" ref="H171:R171" si="105">IF(H166&gt;=H167,H167,H166)</f>
        <v>0</v>
      </c>
      <c r="I171" s="1052">
        <f t="shared" si="105"/>
        <v>0</v>
      </c>
      <c r="J171" s="1052">
        <f t="shared" si="105"/>
        <v>0</v>
      </c>
      <c r="K171" s="1052">
        <f t="shared" si="105"/>
        <v>0</v>
      </c>
      <c r="L171" s="1052">
        <f t="shared" si="105"/>
        <v>0</v>
      </c>
      <c r="M171" s="1052">
        <f t="shared" si="105"/>
        <v>0</v>
      </c>
      <c r="N171" s="1052">
        <f t="shared" si="105"/>
        <v>0</v>
      </c>
      <c r="O171" s="1052">
        <f t="shared" si="105"/>
        <v>0</v>
      </c>
      <c r="P171" s="1052">
        <f t="shared" si="105"/>
        <v>0</v>
      </c>
      <c r="Q171" s="1052">
        <f t="shared" si="105"/>
        <v>0</v>
      </c>
      <c r="R171" s="1052">
        <f t="shared" si="105"/>
        <v>0</v>
      </c>
      <c r="S171" s="417"/>
      <c r="T171" s="417"/>
      <c r="U171" s="417"/>
      <c r="V171" s="417"/>
      <c r="W171" s="417"/>
      <c r="X171" s="417"/>
      <c r="Y171" s="417"/>
      <c r="Z171" s="417"/>
      <c r="AA171" s="417"/>
      <c r="AB171" s="417"/>
      <c r="AC171" s="417"/>
      <c r="AD171" s="417"/>
      <c r="AE171" s="417"/>
      <c r="AF171" s="417"/>
      <c r="AG171" s="417"/>
      <c r="AH171" s="417"/>
      <c r="AI171" s="417"/>
      <c r="AJ171" s="417"/>
      <c r="AK171" s="417"/>
      <c r="AL171" s="417"/>
      <c r="AM171" s="417"/>
      <c r="AN171" s="417"/>
      <c r="AO171" s="417"/>
      <c r="AP171" s="417"/>
      <c r="AQ171" s="417"/>
      <c r="AR171" s="417"/>
      <c r="AS171" s="417"/>
      <c r="AT171" s="417"/>
      <c r="AU171" s="417"/>
      <c r="AV171" s="417"/>
      <c r="AW171" s="417"/>
      <c r="AX171" s="417"/>
      <c r="AY171" s="417"/>
      <c r="AZ171" s="417"/>
      <c r="BA171" s="417"/>
      <c r="BB171" s="417"/>
      <c r="BC171" s="417"/>
      <c r="BD171" s="417"/>
      <c r="BE171" s="417"/>
      <c r="BF171" s="417"/>
      <c r="BG171" s="417"/>
      <c r="BH171" s="417"/>
      <c r="BI171" s="417"/>
      <c r="BJ171" s="417"/>
      <c r="BK171" s="417"/>
      <c r="BL171" s="417"/>
      <c r="BM171" s="417"/>
      <c r="BN171" s="417"/>
      <c r="BO171" s="417"/>
      <c r="BP171" s="417"/>
      <c r="BQ171" s="417"/>
      <c r="BR171" s="417"/>
      <c r="BS171" s="417"/>
      <c r="BT171" s="417"/>
      <c r="BU171" s="417"/>
      <c r="BV171" s="417"/>
      <c r="BW171" s="417"/>
      <c r="BX171" s="417"/>
    </row>
    <row r="172" spans="1:76" x14ac:dyDescent="0.2">
      <c r="E172" s="769" t="s">
        <v>796</v>
      </c>
      <c r="F172" s="1055">
        <f>'6. Building Potential Summary'!C48</f>
        <v>0</v>
      </c>
    </row>
    <row r="189" spans="1:76" s="81" customFormat="1" ht="15" x14ac:dyDescent="0.25">
      <c r="A189" s="417"/>
      <c r="B189" s="417"/>
      <c r="C189" s="417"/>
      <c r="D189" s="417"/>
      <c r="E189" s="417"/>
      <c r="F189" s="417"/>
      <c r="G189" s="417"/>
      <c r="H189" s="417"/>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7"/>
      <c r="AK189" s="417"/>
      <c r="AL189" s="417"/>
      <c r="AM189" s="417"/>
      <c r="AN189" s="417"/>
      <c r="AO189" s="417"/>
      <c r="AP189" s="417"/>
      <c r="AQ189" s="417"/>
      <c r="AR189" s="417"/>
      <c r="AS189" s="417"/>
      <c r="AT189" s="417"/>
      <c r="AU189" s="417"/>
      <c r="AV189" s="417"/>
      <c r="AW189" s="417"/>
      <c r="AX189" s="417"/>
      <c r="AY189" s="417"/>
      <c r="AZ189" s="417"/>
      <c r="BA189" s="417"/>
      <c r="BB189" s="417"/>
      <c r="BC189" s="417"/>
      <c r="BD189" s="417"/>
      <c r="BE189" s="417"/>
      <c r="BF189" s="417"/>
      <c r="BG189" s="417"/>
      <c r="BH189" s="417"/>
      <c r="BI189" s="417"/>
      <c r="BJ189" s="417"/>
      <c r="BK189" s="417"/>
      <c r="BL189" s="417"/>
      <c r="BM189" s="417"/>
      <c r="BN189" s="417"/>
      <c r="BO189" s="417"/>
      <c r="BP189" s="417"/>
      <c r="BQ189" s="417"/>
      <c r="BR189" s="417"/>
      <c r="BS189" s="417"/>
      <c r="BT189" s="417"/>
      <c r="BU189" s="417"/>
      <c r="BV189" s="417"/>
      <c r="BW189" s="417"/>
      <c r="BX189" s="417"/>
    </row>
    <row r="190" spans="1:76" s="81" customFormat="1" ht="15" x14ac:dyDescent="0.25">
      <c r="A190" s="417"/>
      <c r="B190" s="417"/>
      <c r="C190" s="417"/>
      <c r="D190" s="417"/>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7"/>
      <c r="AN190" s="417"/>
      <c r="AO190" s="417"/>
      <c r="AP190" s="417"/>
      <c r="AQ190" s="417"/>
      <c r="AR190" s="417"/>
      <c r="AS190" s="417"/>
      <c r="AT190" s="417"/>
      <c r="AU190" s="417"/>
      <c r="AV190" s="417"/>
      <c r="AW190" s="417"/>
      <c r="AX190" s="417"/>
      <c r="AY190" s="417"/>
      <c r="AZ190" s="417"/>
      <c r="BA190" s="417"/>
      <c r="BB190" s="417"/>
      <c r="BC190" s="417"/>
      <c r="BD190" s="417"/>
      <c r="BE190" s="417"/>
      <c r="BF190" s="417"/>
      <c r="BG190" s="417"/>
      <c r="BH190" s="417"/>
      <c r="BI190" s="417"/>
      <c r="BJ190" s="417"/>
      <c r="BK190" s="417"/>
      <c r="BL190" s="417"/>
      <c r="BM190" s="417"/>
      <c r="BN190" s="417"/>
      <c r="BO190" s="417"/>
      <c r="BP190" s="417"/>
      <c r="BQ190" s="417"/>
      <c r="BR190" s="417"/>
      <c r="BS190" s="417"/>
      <c r="BT190" s="417"/>
      <c r="BU190" s="417"/>
      <c r="BV190" s="417"/>
      <c r="BW190" s="417"/>
      <c r="BX190" s="417"/>
    </row>
    <row r="191" spans="1:76" s="81" customFormat="1" ht="15" x14ac:dyDescent="0.25">
      <c r="A191" s="417"/>
      <c r="B191" s="417"/>
      <c r="C191" s="417"/>
      <c r="D191" s="417"/>
      <c r="E191" s="417"/>
      <c r="F191" s="417"/>
      <c r="G191" s="417"/>
      <c r="H191" s="417"/>
      <c r="I191" s="417"/>
      <c r="J191" s="417"/>
      <c r="K191" s="417"/>
      <c r="L191" s="417"/>
      <c r="M191" s="417"/>
      <c r="N191" s="417"/>
      <c r="O191" s="417"/>
      <c r="P191" s="417"/>
      <c r="Q191" s="417"/>
      <c r="R191" s="417"/>
      <c r="S191" s="417"/>
      <c r="T191" s="417"/>
      <c r="U191" s="417"/>
      <c r="V191" s="417"/>
      <c r="W191" s="417"/>
      <c r="X191" s="417"/>
      <c r="Y191" s="417"/>
      <c r="Z191" s="417"/>
      <c r="AA191" s="417"/>
      <c r="AB191" s="417"/>
      <c r="AC191" s="417"/>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7"/>
      <c r="AY191" s="417"/>
      <c r="AZ191" s="417"/>
      <c r="BA191" s="417"/>
      <c r="BB191" s="417"/>
      <c r="BC191" s="417"/>
      <c r="BD191" s="417"/>
      <c r="BE191" s="417"/>
      <c r="BF191" s="417"/>
      <c r="BG191" s="417"/>
      <c r="BH191" s="417"/>
      <c r="BI191" s="417"/>
      <c r="BJ191" s="417"/>
      <c r="BK191" s="417"/>
      <c r="BL191" s="417"/>
      <c r="BM191" s="417"/>
      <c r="BN191" s="417"/>
      <c r="BO191" s="417"/>
      <c r="BP191" s="417"/>
      <c r="BQ191" s="417"/>
      <c r="BR191" s="417"/>
      <c r="BS191" s="417"/>
      <c r="BT191" s="417"/>
      <c r="BU191" s="417"/>
      <c r="BV191" s="417"/>
      <c r="BW191" s="417"/>
      <c r="BX191" s="417"/>
    </row>
    <row r="192" spans="1:76" s="81" customFormat="1" ht="15" x14ac:dyDescent="0.25">
      <c r="A192" s="417"/>
      <c r="B192" s="417"/>
      <c r="C192" s="417"/>
      <c r="D192" s="417"/>
      <c r="E192" s="417"/>
      <c r="F192" s="417"/>
      <c r="G192" s="417"/>
      <c r="H192" s="417"/>
      <c r="I192" s="417"/>
      <c r="J192" s="417"/>
      <c r="K192" s="417"/>
      <c r="L192" s="417"/>
      <c r="M192" s="417"/>
      <c r="N192" s="417"/>
      <c r="O192" s="417"/>
      <c r="P192" s="417"/>
      <c r="Q192" s="417"/>
      <c r="R192" s="417"/>
      <c r="S192" s="417"/>
      <c r="T192" s="417"/>
      <c r="U192" s="417"/>
      <c r="V192" s="417"/>
      <c r="W192" s="417"/>
      <c r="X192" s="417"/>
      <c r="Y192" s="417"/>
      <c r="Z192" s="417"/>
      <c r="AA192" s="417"/>
      <c r="AB192" s="417"/>
      <c r="AC192" s="417"/>
      <c r="AD192" s="417"/>
      <c r="AE192" s="417"/>
      <c r="AF192" s="417"/>
      <c r="AG192" s="417"/>
      <c r="AH192" s="417"/>
      <c r="AI192" s="417"/>
      <c r="AJ192" s="417"/>
      <c r="AK192" s="417"/>
      <c r="AL192" s="417"/>
      <c r="AM192" s="417"/>
      <c r="AN192" s="417"/>
      <c r="AO192" s="417"/>
      <c r="AP192" s="417"/>
      <c r="AQ192" s="417"/>
      <c r="AR192" s="417"/>
      <c r="AS192" s="417"/>
      <c r="AT192" s="417"/>
      <c r="AU192" s="417"/>
      <c r="AV192" s="417"/>
      <c r="AW192" s="417"/>
      <c r="AX192" s="417"/>
      <c r="AY192" s="417"/>
      <c r="AZ192" s="417"/>
      <c r="BA192" s="417"/>
      <c r="BB192" s="417"/>
      <c r="BC192" s="417"/>
      <c r="BD192" s="417"/>
      <c r="BE192" s="417"/>
      <c r="BF192" s="417"/>
      <c r="BG192" s="417"/>
      <c r="BH192" s="417"/>
      <c r="BI192" s="417"/>
      <c r="BJ192" s="417"/>
      <c r="BK192" s="417"/>
      <c r="BL192" s="417"/>
      <c r="BM192" s="417"/>
      <c r="BN192" s="417"/>
      <c r="BO192" s="417"/>
      <c r="BP192" s="417"/>
      <c r="BQ192" s="417"/>
      <c r="BR192" s="417"/>
      <c r="BS192" s="417"/>
      <c r="BT192" s="417"/>
      <c r="BU192" s="417"/>
      <c r="BV192" s="417"/>
      <c r="BW192" s="417"/>
      <c r="BX192" s="417"/>
    </row>
    <row r="193" spans="1:76" s="81" customFormat="1" ht="15" x14ac:dyDescent="0.25">
      <c r="A193" s="417"/>
      <c r="B193" s="417"/>
      <c r="C193" s="417"/>
      <c r="D193" s="417"/>
      <c r="E193" s="417"/>
      <c r="F193" s="417"/>
      <c r="G193" s="417"/>
      <c r="H193" s="417"/>
      <c r="I193" s="417"/>
      <c r="J193" s="417"/>
      <c r="K193" s="417"/>
      <c r="L193" s="417"/>
      <c r="M193" s="417"/>
      <c r="N193" s="417"/>
      <c r="O193" s="417"/>
      <c r="P193" s="417"/>
      <c r="Q193" s="417"/>
      <c r="R193" s="417"/>
      <c r="S193" s="417"/>
      <c r="T193" s="417"/>
      <c r="U193" s="417"/>
      <c r="V193" s="417"/>
      <c r="W193" s="417"/>
      <c r="X193" s="417"/>
      <c r="Y193" s="417"/>
      <c r="Z193" s="417"/>
      <c r="AA193" s="417"/>
      <c r="AB193" s="417"/>
      <c r="AC193" s="417"/>
      <c r="AD193" s="417"/>
      <c r="AE193" s="417"/>
      <c r="AF193" s="417"/>
      <c r="AG193" s="417"/>
      <c r="AH193" s="417"/>
      <c r="AI193" s="417"/>
      <c r="AJ193" s="417"/>
      <c r="AK193" s="417"/>
      <c r="AL193" s="417"/>
      <c r="AM193" s="417"/>
      <c r="AN193" s="417"/>
      <c r="AO193" s="417"/>
      <c r="AP193" s="417"/>
      <c r="AQ193" s="417"/>
      <c r="AR193" s="417"/>
      <c r="AS193" s="417"/>
      <c r="AT193" s="417"/>
      <c r="AU193" s="417"/>
      <c r="AV193" s="417"/>
      <c r="AW193" s="417"/>
      <c r="AX193" s="417"/>
      <c r="AY193" s="417"/>
      <c r="AZ193" s="417"/>
      <c r="BA193" s="417"/>
      <c r="BB193" s="417"/>
      <c r="BC193" s="417"/>
      <c r="BD193" s="417"/>
      <c r="BE193" s="417"/>
      <c r="BF193" s="417"/>
      <c r="BG193" s="417"/>
      <c r="BH193" s="417"/>
      <c r="BI193" s="417"/>
      <c r="BJ193" s="417"/>
      <c r="BK193" s="417"/>
      <c r="BL193" s="417"/>
      <c r="BM193" s="417"/>
      <c r="BN193" s="417"/>
      <c r="BO193" s="417"/>
      <c r="BP193" s="417"/>
      <c r="BQ193" s="417"/>
      <c r="BR193" s="417"/>
      <c r="BS193" s="417"/>
      <c r="BT193" s="417"/>
      <c r="BU193" s="417"/>
      <c r="BV193" s="417"/>
      <c r="BW193" s="417"/>
      <c r="BX193" s="417"/>
    </row>
    <row r="194" spans="1:76" s="81" customFormat="1" ht="15" x14ac:dyDescent="0.25">
      <c r="A194" s="417"/>
      <c r="B194" s="417"/>
      <c r="C194" s="417"/>
      <c r="D194" s="417"/>
      <c r="E194" s="417"/>
      <c r="F194" s="417"/>
      <c r="G194" s="417"/>
      <c r="H194" s="417"/>
      <c r="I194" s="417"/>
      <c r="J194" s="417"/>
      <c r="K194" s="417"/>
      <c r="L194" s="417"/>
      <c r="M194" s="417"/>
      <c r="N194" s="417"/>
      <c r="O194" s="417"/>
      <c r="P194" s="417"/>
      <c r="Q194" s="417"/>
      <c r="R194" s="417"/>
      <c r="S194" s="417"/>
      <c r="T194" s="417"/>
      <c r="U194" s="417"/>
      <c r="V194" s="417"/>
      <c r="W194" s="417"/>
      <c r="X194" s="417"/>
      <c r="Y194" s="417"/>
      <c r="Z194" s="417"/>
      <c r="AA194" s="417"/>
      <c r="AB194" s="417"/>
      <c r="AC194" s="417"/>
      <c r="AD194" s="417"/>
      <c r="AE194" s="417"/>
      <c r="AF194" s="417"/>
      <c r="AG194" s="417"/>
      <c r="AH194" s="417"/>
      <c r="AI194" s="417"/>
      <c r="AJ194" s="417"/>
      <c r="AK194" s="417"/>
      <c r="AL194" s="417"/>
      <c r="AM194" s="417"/>
      <c r="AN194" s="417"/>
      <c r="AO194" s="417"/>
      <c r="AP194" s="417"/>
      <c r="AQ194" s="417"/>
      <c r="AR194" s="417"/>
      <c r="AS194" s="417"/>
      <c r="AT194" s="417"/>
      <c r="AU194" s="417"/>
      <c r="AV194" s="417"/>
      <c r="AW194" s="417"/>
      <c r="AX194" s="417"/>
      <c r="AY194" s="417"/>
      <c r="AZ194" s="417"/>
      <c r="BA194" s="417"/>
      <c r="BB194" s="417"/>
      <c r="BC194" s="417"/>
      <c r="BD194" s="417"/>
      <c r="BE194" s="417"/>
      <c r="BF194" s="417"/>
      <c r="BG194" s="417"/>
      <c r="BH194" s="417"/>
      <c r="BI194" s="417"/>
      <c r="BJ194" s="417"/>
      <c r="BK194" s="417"/>
      <c r="BL194" s="417"/>
      <c r="BM194" s="417"/>
      <c r="BN194" s="417"/>
      <c r="BO194" s="417"/>
      <c r="BP194" s="417"/>
      <c r="BQ194" s="417"/>
      <c r="BR194" s="417"/>
      <c r="BS194" s="417"/>
      <c r="BT194" s="417"/>
      <c r="BU194" s="417"/>
      <c r="BV194" s="417"/>
      <c r="BW194" s="417"/>
      <c r="BX194" s="417"/>
    </row>
    <row r="195" spans="1:76" s="81" customFormat="1" ht="15" x14ac:dyDescent="0.25">
      <c r="A195" s="417"/>
      <c r="B195" s="417"/>
      <c r="C195" s="417"/>
      <c r="D195" s="417"/>
      <c r="E195" s="417"/>
      <c r="F195" s="417"/>
      <c r="G195" s="417"/>
      <c r="H195" s="417"/>
      <c r="I195" s="417"/>
      <c r="J195" s="417"/>
      <c r="K195" s="417"/>
      <c r="L195" s="417"/>
      <c r="M195" s="417"/>
      <c r="N195" s="417"/>
      <c r="O195" s="417"/>
      <c r="P195" s="417"/>
      <c r="Q195" s="417"/>
      <c r="R195" s="417"/>
      <c r="S195" s="417"/>
      <c r="T195" s="417"/>
      <c r="U195" s="417"/>
      <c r="V195" s="417"/>
      <c r="W195" s="417"/>
      <c r="X195" s="417"/>
      <c r="Y195" s="417"/>
      <c r="Z195" s="417"/>
      <c r="AA195" s="417"/>
      <c r="AB195" s="417"/>
      <c r="AC195" s="417"/>
      <c r="AD195" s="417"/>
      <c r="AE195" s="417"/>
      <c r="AF195" s="417"/>
      <c r="AG195" s="417"/>
      <c r="AH195" s="417"/>
      <c r="AI195" s="417"/>
      <c r="AJ195" s="417"/>
      <c r="AK195" s="417"/>
      <c r="AL195" s="417"/>
      <c r="AM195" s="417"/>
      <c r="AN195" s="417"/>
      <c r="AO195" s="417"/>
      <c r="AP195" s="417"/>
      <c r="AQ195" s="417"/>
      <c r="AR195" s="417"/>
      <c r="AS195" s="417"/>
      <c r="AT195" s="417"/>
      <c r="AU195" s="417"/>
      <c r="AV195" s="417"/>
      <c r="AW195" s="417"/>
      <c r="AX195" s="417"/>
      <c r="AY195" s="417"/>
      <c r="AZ195" s="417"/>
      <c r="BA195" s="417"/>
      <c r="BB195" s="417"/>
      <c r="BC195" s="417"/>
      <c r="BD195" s="417"/>
      <c r="BE195" s="417"/>
      <c r="BF195" s="417"/>
      <c r="BG195" s="417"/>
      <c r="BH195" s="417"/>
      <c r="BI195" s="417"/>
      <c r="BJ195" s="417"/>
      <c r="BK195" s="417"/>
      <c r="BL195" s="417"/>
      <c r="BM195" s="417"/>
      <c r="BN195" s="417"/>
      <c r="BO195" s="417"/>
      <c r="BP195" s="417"/>
      <c r="BQ195" s="417"/>
      <c r="BR195" s="417"/>
      <c r="BS195" s="417"/>
      <c r="BT195" s="417"/>
      <c r="BU195" s="417"/>
      <c r="BV195" s="417"/>
      <c r="BW195" s="417"/>
      <c r="BX195" s="417"/>
    </row>
    <row r="196" spans="1:76" s="81" customFormat="1" ht="15" x14ac:dyDescent="0.25">
      <c r="A196" s="417"/>
      <c r="B196" s="417"/>
      <c r="C196" s="417"/>
      <c r="D196" s="417"/>
      <c r="E196" s="417"/>
      <c r="F196" s="417"/>
      <c r="G196" s="417"/>
      <c r="H196" s="417"/>
      <c r="I196" s="417"/>
      <c r="J196" s="417"/>
      <c r="K196" s="417"/>
      <c r="L196" s="417"/>
      <c r="M196" s="417"/>
      <c r="N196" s="417"/>
      <c r="O196" s="417"/>
      <c r="P196" s="417"/>
      <c r="Q196" s="417"/>
      <c r="R196" s="417"/>
      <c r="S196" s="417"/>
      <c r="T196" s="417"/>
      <c r="U196" s="417"/>
      <c r="V196" s="417"/>
      <c r="W196" s="417"/>
      <c r="X196" s="417"/>
      <c r="Y196" s="417"/>
      <c r="Z196" s="417"/>
      <c r="AA196" s="417"/>
      <c r="AB196" s="417"/>
      <c r="AC196" s="417"/>
      <c r="AD196" s="417"/>
      <c r="AE196" s="417"/>
      <c r="AF196" s="417"/>
      <c r="AG196" s="417"/>
      <c r="AH196" s="417"/>
      <c r="AI196" s="417"/>
      <c r="AJ196" s="417"/>
      <c r="AK196" s="417"/>
      <c r="AL196" s="417"/>
      <c r="AM196" s="417"/>
      <c r="AN196" s="417"/>
      <c r="AO196" s="417"/>
      <c r="AP196" s="417"/>
      <c r="AQ196" s="417"/>
      <c r="AR196" s="417"/>
      <c r="AS196" s="417"/>
      <c r="AT196" s="417"/>
      <c r="AU196" s="417"/>
      <c r="AV196" s="417"/>
      <c r="AW196" s="417"/>
      <c r="AX196" s="417"/>
      <c r="AY196" s="417"/>
      <c r="AZ196" s="417"/>
      <c r="BA196" s="417"/>
      <c r="BB196" s="417"/>
      <c r="BC196" s="417"/>
      <c r="BD196" s="417"/>
      <c r="BE196" s="417"/>
      <c r="BF196" s="417"/>
      <c r="BG196" s="417"/>
      <c r="BH196" s="417"/>
      <c r="BI196" s="417"/>
      <c r="BJ196" s="417"/>
      <c r="BK196" s="417"/>
      <c r="BL196" s="417"/>
      <c r="BM196" s="417"/>
      <c r="BN196" s="417"/>
      <c r="BO196" s="417"/>
      <c r="BP196" s="417"/>
      <c r="BQ196" s="417"/>
      <c r="BR196" s="417"/>
      <c r="BS196" s="417"/>
      <c r="BT196" s="417"/>
      <c r="BU196" s="417"/>
      <c r="BV196" s="417"/>
      <c r="BW196" s="417"/>
      <c r="BX196" s="417"/>
    </row>
    <row r="197" spans="1:76" s="81" customFormat="1" ht="15" x14ac:dyDescent="0.25">
      <c r="A197" s="417"/>
      <c r="B197" s="417"/>
      <c r="C197" s="417"/>
      <c r="D197" s="417"/>
      <c r="E197" s="417"/>
      <c r="F197" s="417"/>
      <c r="G197" s="417"/>
      <c r="H197" s="417"/>
      <c r="I197" s="41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c r="BJ197" s="417"/>
      <c r="BK197" s="417"/>
      <c r="BL197" s="417"/>
      <c r="BM197" s="417"/>
      <c r="BN197" s="417"/>
      <c r="BO197" s="417"/>
      <c r="BP197" s="417"/>
      <c r="BQ197" s="417"/>
      <c r="BR197" s="417"/>
      <c r="BS197" s="417"/>
      <c r="BT197" s="417"/>
      <c r="BU197" s="417"/>
      <c r="BV197" s="417"/>
      <c r="BW197" s="417"/>
      <c r="BX197" s="417"/>
    </row>
    <row r="198" spans="1:76" s="81" customFormat="1" ht="15" x14ac:dyDescent="0.25">
      <c r="A198" s="417"/>
      <c r="B198" s="417"/>
      <c r="C198" s="417"/>
      <c r="D198" s="417"/>
      <c r="E198" s="417"/>
      <c r="F198" s="417"/>
      <c r="G198" s="417"/>
      <c r="H198" s="417"/>
      <c r="I198" s="417"/>
      <c r="J198" s="417"/>
      <c r="K198" s="417"/>
      <c r="L198" s="417"/>
      <c r="M198" s="417"/>
      <c r="N198" s="417"/>
      <c r="O198" s="417"/>
      <c r="P198" s="417"/>
      <c r="Q198" s="417"/>
      <c r="R198" s="417"/>
      <c r="S198" s="417"/>
      <c r="T198" s="417"/>
      <c r="U198" s="417"/>
      <c r="V198" s="417"/>
      <c r="W198" s="417"/>
      <c r="X198" s="417"/>
      <c r="Y198" s="417"/>
      <c r="Z198" s="417"/>
      <c r="AA198" s="417"/>
      <c r="AB198" s="417"/>
      <c r="AC198" s="417"/>
      <c r="AD198" s="417"/>
      <c r="AE198" s="417"/>
      <c r="AF198" s="417"/>
      <c r="AG198" s="417"/>
      <c r="AH198" s="417"/>
      <c r="AI198" s="417"/>
      <c r="AJ198" s="417"/>
      <c r="AK198" s="417"/>
      <c r="AL198" s="417"/>
      <c r="AM198" s="417"/>
      <c r="AN198" s="417"/>
      <c r="AO198" s="417"/>
      <c r="AP198" s="417"/>
      <c r="AQ198" s="417"/>
      <c r="AR198" s="417"/>
      <c r="AS198" s="417"/>
      <c r="AT198" s="417"/>
      <c r="AU198" s="417"/>
      <c r="AV198" s="417"/>
      <c r="AW198" s="417"/>
      <c r="AX198" s="417"/>
      <c r="AY198" s="417"/>
      <c r="AZ198" s="417"/>
      <c r="BA198" s="417"/>
      <c r="BB198" s="417"/>
      <c r="BC198" s="417"/>
      <c r="BD198" s="417"/>
      <c r="BE198" s="417"/>
      <c r="BF198" s="417"/>
      <c r="BG198" s="417"/>
      <c r="BH198" s="417"/>
      <c r="BI198" s="417"/>
      <c r="BJ198" s="417"/>
      <c r="BK198" s="417"/>
      <c r="BL198" s="417"/>
      <c r="BM198" s="417"/>
      <c r="BN198" s="417"/>
      <c r="BO198" s="417"/>
      <c r="BP198" s="417"/>
      <c r="BQ198" s="417"/>
      <c r="BR198" s="417"/>
      <c r="BS198" s="417"/>
      <c r="BT198" s="417"/>
      <c r="BU198" s="417"/>
      <c r="BV198" s="417"/>
      <c r="BW198" s="417"/>
      <c r="BX198" s="417"/>
    </row>
    <row r="199" spans="1:76" s="81" customFormat="1" ht="15" x14ac:dyDescent="0.25">
      <c r="A199" s="417"/>
      <c r="B199" s="417"/>
      <c r="C199" s="417"/>
      <c r="D199" s="417"/>
      <c r="E199" s="417"/>
      <c r="F199" s="417"/>
      <c r="G199" s="417"/>
      <c r="H199" s="417"/>
      <c r="I199" s="417"/>
      <c r="J199" s="417"/>
      <c r="K199" s="417"/>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417"/>
      <c r="AQ199" s="417"/>
      <c r="AR199" s="417"/>
      <c r="AS199" s="417"/>
      <c r="AT199" s="417"/>
      <c r="AU199" s="417"/>
      <c r="AV199" s="417"/>
      <c r="AW199" s="417"/>
      <c r="AX199" s="417"/>
      <c r="AY199" s="417"/>
      <c r="AZ199" s="417"/>
      <c r="BA199" s="417"/>
      <c r="BB199" s="417"/>
      <c r="BC199" s="417"/>
      <c r="BD199" s="417"/>
      <c r="BE199" s="417"/>
      <c r="BF199" s="417"/>
      <c r="BG199" s="417"/>
      <c r="BH199" s="417"/>
      <c r="BI199" s="417"/>
      <c r="BJ199" s="417"/>
      <c r="BK199" s="417"/>
      <c r="BL199" s="417"/>
      <c r="BM199" s="417"/>
      <c r="BN199" s="417"/>
      <c r="BO199" s="417"/>
      <c r="BP199" s="417"/>
      <c r="BQ199" s="417"/>
      <c r="BR199" s="417"/>
      <c r="BS199" s="417"/>
      <c r="BT199" s="417"/>
      <c r="BU199" s="417"/>
      <c r="BV199" s="417"/>
      <c r="BW199" s="417"/>
      <c r="BX199" s="417"/>
    </row>
    <row r="200" spans="1:76" s="81" customFormat="1" ht="15" x14ac:dyDescent="0.25">
      <c r="A200" s="417"/>
      <c r="B200" s="417"/>
      <c r="C200" s="417"/>
      <c r="D200" s="417"/>
      <c r="E200" s="417"/>
      <c r="F200" s="417"/>
      <c r="G200" s="417"/>
      <c r="H200" s="417"/>
      <c r="I200" s="417"/>
      <c r="J200" s="417"/>
      <c r="K200" s="417"/>
      <c r="L200" s="417"/>
      <c r="M200" s="417"/>
      <c r="N200" s="417"/>
      <c r="O200" s="417"/>
      <c r="P200" s="417"/>
      <c r="Q200" s="417"/>
      <c r="R200" s="417"/>
      <c r="S200" s="417"/>
      <c r="T200" s="417"/>
      <c r="U200" s="417"/>
      <c r="V200" s="417"/>
      <c r="W200" s="417"/>
      <c r="X200" s="417"/>
      <c r="Y200" s="417"/>
      <c r="Z200" s="417"/>
      <c r="AA200" s="417"/>
      <c r="AB200" s="417"/>
      <c r="AC200" s="417"/>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7"/>
      <c r="AY200" s="417"/>
      <c r="AZ200" s="417"/>
      <c r="BA200" s="417"/>
      <c r="BB200" s="417"/>
      <c r="BC200" s="417"/>
      <c r="BD200" s="417"/>
      <c r="BE200" s="417"/>
      <c r="BF200" s="417"/>
      <c r="BG200" s="417"/>
      <c r="BH200" s="417"/>
      <c r="BI200" s="417"/>
      <c r="BJ200" s="417"/>
      <c r="BK200" s="417"/>
      <c r="BL200" s="417"/>
      <c r="BM200" s="417"/>
      <c r="BN200" s="417"/>
      <c r="BO200" s="417"/>
      <c r="BP200" s="417"/>
      <c r="BQ200" s="417"/>
      <c r="BR200" s="417"/>
      <c r="BS200" s="417"/>
      <c r="BT200" s="417"/>
      <c r="BU200" s="417"/>
      <c r="BV200" s="417"/>
      <c r="BW200" s="417"/>
      <c r="BX200" s="417"/>
    </row>
    <row r="201" spans="1:76" s="81" customFormat="1" ht="15" x14ac:dyDescent="0.25">
      <c r="A201" s="417"/>
      <c r="B201" s="417"/>
      <c r="C201" s="417"/>
      <c r="D201" s="417"/>
      <c r="E201" s="417"/>
      <c r="F201" s="417"/>
      <c r="G201" s="417"/>
      <c r="H201" s="417"/>
      <c r="I201" s="417"/>
      <c r="J201" s="417"/>
      <c r="K201" s="417"/>
      <c r="L201" s="417"/>
      <c r="M201" s="417"/>
      <c r="N201" s="417"/>
      <c r="O201" s="417"/>
      <c r="P201" s="417"/>
      <c r="Q201" s="417"/>
      <c r="R201" s="417"/>
      <c r="S201" s="417"/>
      <c r="T201" s="417"/>
      <c r="U201" s="417"/>
      <c r="V201" s="417"/>
      <c r="W201" s="417"/>
      <c r="X201" s="417"/>
      <c r="Y201" s="417"/>
      <c r="Z201" s="417"/>
      <c r="AA201" s="417"/>
      <c r="AB201" s="417"/>
      <c r="AC201" s="417"/>
      <c r="AD201" s="417"/>
      <c r="AE201" s="417"/>
      <c r="AF201" s="417"/>
      <c r="AG201" s="417"/>
      <c r="AH201" s="417"/>
      <c r="AI201" s="417"/>
      <c r="AJ201" s="417"/>
      <c r="AK201" s="417"/>
      <c r="AL201" s="417"/>
      <c r="AM201" s="417"/>
      <c r="AN201" s="417"/>
      <c r="AO201" s="417"/>
      <c r="AP201" s="417"/>
      <c r="AQ201" s="417"/>
      <c r="AR201" s="417"/>
      <c r="AS201" s="417"/>
      <c r="AT201" s="417"/>
      <c r="AU201" s="417"/>
      <c r="AV201" s="417"/>
      <c r="AW201" s="417"/>
      <c r="AX201" s="417"/>
      <c r="AY201" s="417"/>
      <c r="AZ201" s="417"/>
      <c r="BA201" s="417"/>
      <c r="BB201" s="417"/>
      <c r="BC201" s="417"/>
      <c r="BD201" s="417"/>
      <c r="BE201" s="417"/>
      <c r="BF201" s="417"/>
      <c r="BG201" s="417"/>
      <c r="BH201" s="417"/>
      <c r="BI201" s="417"/>
      <c r="BJ201" s="417"/>
      <c r="BK201" s="417"/>
      <c r="BL201" s="417"/>
      <c r="BM201" s="417"/>
      <c r="BN201" s="417"/>
      <c r="BO201" s="417"/>
      <c r="BP201" s="417"/>
      <c r="BQ201" s="417"/>
      <c r="BR201" s="417"/>
      <c r="BS201" s="417"/>
      <c r="BT201" s="417"/>
      <c r="BU201" s="417"/>
      <c r="BV201" s="417"/>
      <c r="BW201" s="417"/>
      <c r="BX201" s="417"/>
    </row>
    <row r="237" spans="1:76" hidden="1" x14ac:dyDescent="0.2"/>
    <row r="238" spans="1:76" s="82" customFormat="1" ht="15.75" hidden="1" x14ac:dyDescent="0.25">
      <c r="A238" s="432"/>
      <c r="B238" s="711" t="s">
        <v>677</v>
      </c>
      <c r="C238" s="433"/>
      <c r="D238" s="434"/>
      <c r="E238" s="434"/>
      <c r="F238" s="434"/>
      <c r="G238" s="434"/>
      <c r="H238" s="434"/>
      <c r="I238" s="434"/>
      <c r="J238" s="434"/>
      <c r="K238" s="434"/>
      <c r="L238" s="434"/>
      <c r="M238" s="434"/>
      <c r="N238" s="434"/>
      <c r="O238" s="434"/>
      <c r="P238" s="432"/>
      <c r="Q238" s="712"/>
      <c r="R238" s="432"/>
      <c r="S238" s="432"/>
      <c r="T238" s="432"/>
      <c r="U238" s="432"/>
      <c r="V238" s="432"/>
      <c r="W238" s="432"/>
      <c r="X238" s="432"/>
      <c r="Y238" s="432"/>
      <c r="Z238" s="432"/>
      <c r="AA238" s="432"/>
      <c r="AB238" s="432"/>
      <c r="AC238" s="432"/>
      <c r="AD238" s="432"/>
      <c r="AE238" s="432"/>
      <c r="AF238" s="432"/>
      <c r="AG238" s="432"/>
      <c r="AH238" s="432"/>
      <c r="AI238" s="432"/>
      <c r="AJ238" s="432"/>
      <c r="AK238" s="432"/>
      <c r="AL238" s="432"/>
      <c r="AM238" s="432"/>
      <c r="AN238" s="432"/>
      <c r="AO238" s="432"/>
      <c r="AP238" s="432"/>
      <c r="AQ238" s="432"/>
      <c r="AR238" s="432"/>
      <c r="AS238" s="432"/>
      <c r="AT238" s="432"/>
      <c r="AU238" s="432"/>
      <c r="AV238" s="432"/>
      <c r="AW238" s="432"/>
      <c r="AX238" s="432"/>
      <c r="AY238" s="432"/>
      <c r="AZ238" s="432"/>
      <c r="BA238" s="432"/>
      <c r="BB238" s="432"/>
      <c r="BC238" s="432"/>
      <c r="BD238" s="432"/>
      <c r="BE238" s="432"/>
      <c r="BF238" s="432"/>
      <c r="BG238" s="432"/>
      <c r="BH238" s="432"/>
      <c r="BI238" s="432"/>
      <c r="BJ238" s="432"/>
      <c r="BK238" s="432"/>
      <c r="BL238" s="432"/>
      <c r="BM238" s="432"/>
      <c r="BN238" s="432"/>
      <c r="BO238" s="432"/>
      <c r="BP238" s="432"/>
      <c r="BQ238" s="432"/>
      <c r="BR238" s="432"/>
      <c r="BS238" s="432"/>
      <c r="BT238" s="432"/>
      <c r="BU238" s="432"/>
      <c r="BV238" s="432"/>
      <c r="BW238" s="432"/>
      <c r="BX238" s="432"/>
    </row>
    <row r="239" spans="1:76" hidden="1" x14ac:dyDescent="0.2"/>
    <row r="240" spans="1:76" ht="15.75" hidden="1" x14ac:dyDescent="0.25">
      <c r="B240" s="1056" t="str">
        <f>C23</f>
        <v>SITE 1: Project Name -- Project Address</v>
      </c>
      <c r="C240" s="946" t="s">
        <v>676</v>
      </c>
      <c r="D240" s="946" t="s">
        <v>28</v>
      </c>
      <c r="E240" s="947" t="s">
        <v>29</v>
      </c>
      <c r="F240" s="947" t="s">
        <v>30</v>
      </c>
      <c r="G240" s="947" t="s">
        <v>31</v>
      </c>
      <c r="H240" s="947" t="s">
        <v>32</v>
      </c>
      <c r="I240" s="947" t="s">
        <v>33</v>
      </c>
      <c r="J240" s="947" t="s">
        <v>8</v>
      </c>
      <c r="K240" s="947" t="s">
        <v>9</v>
      </c>
      <c r="L240" s="947" t="s">
        <v>0</v>
      </c>
      <c r="M240" s="947" t="s">
        <v>2</v>
      </c>
      <c r="N240" s="947" t="s">
        <v>3</v>
      </c>
      <c r="O240" s="948" t="s">
        <v>4</v>
      </c>
      <c r="P240" s="948" t="s">
        <v>19</v>
      </c>
    </row>
    <row r="241" spans="1:76" ht="15" hidden="1" x14ac:dyDescent="0.25">
      <c r="B241" s="675" t="s">
        <v>642</v>
      </c>
      <c r="C241" s="676">
        <f>D29</f>
        <v>0</v>
      </c>
      <c r="D241" s="621">
        <f>$C$241/12</f>
        <v>0</v>
      </c>
      <c r="E241" s="621">
        <f t="shared" ref="E241:O241" si="106">$C$241/12</f>
        <v>0</v>
      </c>
      <c r="F241" s="621">
        <f t="shared" si="106"/>
        <v>0</v>
      </c>
      <c r="G241" s="621">
        <f t="shared" si="106"/>
        <v>0</v>
      </c>
      <c r="H241" s="621">
        <f t="shared" si="106"/>
        <v>0</v>
      </c>
      <c r="I241" s="621">
        <f t="shared" si="106"/>
        <v>0</v>
      </c>
      <c r="J241" s="621">
        <f t="shared" si="106"/>
        <v>0</v>
      </c>
      <c r="K241" s="621">
        <f t="shared" si="106"/>
        <v>0</v>
      </c>
      <c r="L241" s="621">
        <f t="shared" si="106"/>
        <v>0</v>
      </c>
      <c r="M241" s="621">
        <f t="shared" si="106"/>
        <v>0</v>
      </c>
      <c r="N241" s="621">
        <f t="shared" si="106"/>
        <v>0</v>
      </c>
      <c r="O241" s="621">
        <f t="shared" si="106"/>
        <v>0</v>
      </c>
      <c r="P241" s="1057">
        <f>SUM(D241:O241)</f>
        <v>0</v>
      </c>
    </row>
    <row r="242" spans="1:76" ht="30" hidden="1" x14ac:dyDescent="0.25">
      <c r="B242" s="1058" t="s">
        <v>643</v>
      </c>
      <c r="C242" s="1059">
        <f>D33</f>
        <v>0</v>
      </c>
      <c r="D242" s="621">
        <f>$C$242/12</f>
        <v>0</v>
      </c>
      <c r="E242" s="621">
        <f t="shared" ref="E242:O242" si="107">$C$242/12</f>
        <v>0</v>
      </c>
      <c r="F242" s="621">
        <f t="shared" si="107"/>
        <v>0</v>
      </c>
      <c r="G242" s="621">
        <f t="shared" si="107"/>
        <v>0</v>
      </c>
      <c r="H242" s="621">
        <f t="shared" si="107"/>
        <v>0</v>
      </c>
      <c r="I242" s="621">
        <f t="shared" si="107"/>
        <v>0</v>
      </c>
      <c r="J242" s="621">
        <f t="shared" si="107"/>
        <v>0</v>
      </c>
      <c r="K242" s="621">
        <f t="shared" si="107"/>
        <v>0</v>
      </c>
      <c r="L242" s="621">
        <f t="shared" si="107"/>
        <v>0</v>
      </c>
      <c r="M242" s="621">
        <f t="shared" si="107"/>
        <v>0</v>
      </c>
      <c r="N242" s="621">
        <f t="shared" si="107"/>
        <v>0</v>
      </c>
      <c r="O242" s="621">
        <f t="shared" si="107"/>
        <v>0</v>
      </c>
      <c r="P242" s="1057">
        <f t="shared" ref="P242:P249" si="108">SUM(D242:O242)</f>
        <v>0</v>
      </c>
    </row>
    <row r="243" spans="1:76" ht="15" hidden="1" x14ac:dyDescent="0.25">
      <c r="B243" s="675" t="s">
        <v>644</v>
      </c>
      <c r="C243" s="676">
        <f>D35</f>
        <v>0</v>
      </c>
      <c r="D243" s="621">
        <f>IF($C$35="Yes",'2. Indoor Water Demand'!F143,0)</f>
        <v>0</v>
      </c>
      <c r="E243" s="621">
        <f>IF($C$35="Yes",'2. Indoor Water Demand'!G143)</f>
        <v>0</v>
      </c>
      <c r="F243" s="621">
        <f>IF($C$35="Yes",'2. Indoor Water Demand'!H143)</f>
        <v>0</v>
      </c>
      <c r="G243" s="621">
        <f>IF($C$35="Yes",'2. Indoor Water Demand'!I143)</f>
        <v>0</v>
      </c>
      <c r="H243" s="621">
        <f>IF($C$35="Yes",'2. Indoor Water Demand'!J143)</f>
        <v>0</v>
      </c>
      <c r="I243" s="621">
        <f>IF($C$35="Yes",'2. Indoor Water Demand'!K143)</f>
        <v>0</v>
      </c>
      <c r="J243" s="621">
        <f>IF($C$35="Yes",'2. Indoor Water Demand'!L143)</f>
        <v>0</v>
      </c>
      <c r="K243" s="621">
        <f>IF($C$35="Yes",'2. Indoor Water Demand'!M143)</f>
        <v>0</v>
      </c>
      <c r="L243" s="621">
        <f>IF($C$35="Yes",'2. Indoor Water Demand'!N143)</f>
        <v>0</v>
      </c>
      <c r="M243" s="621">
        <f>IF($C$35="Yes",'2. Indoor Water Demand'!O143)</f>
        <v>0</v>
      </c>
      <c r="N243" s="621">
        <f>IF($C$35="Yes",'2. Indoor Water Demand'!P143)</f>
        <v>0</v>
      </c>
      <c r="O243" s="621">
        <f>IF($C$35="Yes",'2. Indoor Water Demand'!Q143)</f>
        <v>0</v>
      </c>
      <c r="P243" s="1057">
        <f t="shared" si="108"/>
        <v>0</v>
      </c>
    </row>
    <row r="244" spans="1:76" ht="15" hidden="1" x14ac:dyDescent="0.25">
      <c r="B244" s="675" t="s">
        <v>658</v>
      </c>
      <c r="C244" s="676">
        <f>D42</f>
        <v>0</v>
      </c>
      <c r="D244" s="621">
        <f>IF($C$41="Manual Entry",$D$41/12,(SUM($D$38:$D$40)/12))</f>
        <v>0</v>
      </c>
      <c r="E244" s="621">
        <f t="shared" ref="E244:O244" si="109">IF($C$41="Manual Entry",$D$41/12,(SUM($D$38:$D$40)/12))</f>
        <v>0</v>
      </c>
      <c r="F244" s="621">
        <f t="shared" si="109"/>
        <v>0</v>
      </c>
      <c r="G244" s="621">
        <f t="shared" si="109"/>
        <v>0</v>
      </c>
      <c r="H244" s="621">
        <f t="shared" si="109"/>
        <v>0</v>
      </c>
      <c r="I244" s="621">
        <f t="shared" si="109"/>
        <v>0</v>
      </c>
      <c r="J244" s="621">
        <f t="shared" si="109"/>
        <v>0</v>
      </c>
      <c r="K244" s="621">
        <f t="shared" si="109"/>
        <v>0</v>
      </c>
      <c r="L244" s="621">
        <f t="shared" si="109"/>
        <v>0</v>
      </c>
      <c r="M244" s="621">
        <f t="shared" si="109"/>
        <v>0</v>
      </c>
      <c r="N244" s="621">
        <f t="shared" si="109"/>
        <v>0</v>
      </c>
      <c r="O244" s="621">
        <f t="shared" si="109"/>
        <v>0</v>
      </c>
      <c r="P244" s="1057">
        <f t="shared" si="108"/>
        <v>0</v>
      </c>
    </row>
    <row r="245" spans="1:76" ht="15" hidden="1" x14ac:dyDescent="0.25">
      <c r="B245" s="1060" t="s">
        <v>257</v>
      </c>
      <c r="C245" s="1061">
        <f>D43</f>
        <v>0</v>
      </c>
      <c r="D245" s="1059">
        <f>SUM(D241:D244)</f>
        <v>0</v>
      </c>
      <c r="E245" s="1059">
        <f t="shared" ref="E245:O245" si="110">SUM(E241:E244)</f>
        <v>0</v>
      </c>
      <c r="F245" s="1059">
        <f t="shared" si="110"/>
        <v>0</v>
      </c>
      <c r="G245" s="1059">
        <f t="shared" si="110"/>
        <v>0</v>
      </c>
      <c r="H245" s="1059">
        <f t="shared" si="110"/>
        <v>0</v>
      </c>
      <c r="I245" s="1059">
        <f t="shared" si="110"/>
        <v>0</v>
      </c>
      <c r="J245" s="1059">
        <f t="shared" si="110"/>
        <v>0</v>
      </c>
      <c r="K245" s="1059">
        <f t="shared" si="110"/>
        <v>0</v>
      </c>
      <c r="L245" s="1059">
        <f t="shared" si="110"/>
        <v>0</v>
      </c>
      <c r="M245" s="1059">
        <f t="shared" si="110"/>
        <v>0</v>
      </c>
      <c r="N245" s="1059">
        <f t="shared" si="110"/>
        <v>0</v>
      </c>
      <c r="O245" s="1059">
        <f t="shared" si="110"/>
        <v>0</v>
      </c>
      <c r="P245" s="1062">
        <f t="shared" si="108"/>
        <v>0</v>
      </c>
    </row>
    <row r="246" spans="1:76" ht="15" hidden="1" x14ac:dyDescent="0.25">
      <c r="B246" s="675" t="s">
        <v>656</v>
      </c>
      <c r="C246" s="676">
        <f>D49</f>
        <v>0</v>
      </c>
      <c r="D246" s="621">
        <f>IF($C$48="Manual Entry",'4. Outdoor Water Demand'!C100,IF('7. Project Definition'!$C$47="Yes",'4. Outdoor Water Demand'!C92,0))</f>
        <v>0</v>
      </c>
      <c r="E246" s="621">
        <f>IF($C$48="Manual Entry",'4. Outdoor Water Demand'!D100,IF('7. Project Definition'!$C$47="Yes",'4. Outdoor Water Demand'!D92,0))</f>
        <v>0</v>
      </c>
      <c r="F246" s="621">
        <f>IF($C$48="Manual Entry",'4. Outdoor Water Demand'!E100,IF('7. Project Definition'!$C$47="Yes",'4. Outdoor Water Demand'!E92,0))</f>
        <v>0</v>
      </c>
      <c r="G246" s="621">
        <f>IF($C$48="Manual Entry",'4. Outdoor Water Demand'!F100,IF('7. Project Definition'!$C$47="Yes",'4. Outdoor Water Demand'!F92,0))</f>
        <v>0</v>
      </c>
      <c r="H246" s="621">
        <f>IF($C$48="Manual Entry",'4. Outdoor Water Demand'!G100,IF('7. Project Definition'!$C$47="Yes",'4. Outdoor Water Demand'!G92,0))</f>
        <v>0</v>
      </c>
      <c r="I246" s="621">
        <f>IF($C$48="Manual Entry",'4. Outdoor Water Demand'!H100,IF('7. Project Definition'!$C$47="Yes",'4. Outdoor Water Demand'!H92,0))</f>
        <v>0</v>
      </c>
      <c r="J246" s="621">
        <f>IF($C$48="Manual Entry",'4. Outdoor Water Demand'!I100,IF('7. Project Definition'!$C$47="Yes",'4. Outdoor Water Demand'!I92,0))</f>
        <v>0</v>
      </c>
      <c r="K246" s="621">
        <f>IF($C$48="Manual Entry",'4. Outdoor Water Demand'!J100,IF('7. Project Definition'!$C$47="Yes",'4. Outdoor Water Demand'!J92,0))</f>
        <v>0</v>
      </c>
      <c r="L246" s="621">
        <f>IF($C$48="Manual Entry",'4. Outdoor Water Demand'!K100,IF('7. Project Definition'!$C$47="Yes",'4. Outdoor Water Demand'!K92,0))</f>
        <v>0</v>
      </c>
      <c r="M246" s="621">
        <f>IF($C$48="Manual Entry",'4. Outdoor Water Demand'!L100,IF('7. Project Definition'!$C$47="Yes",'4. Outdoor Water Demand'!L92,0))</f>
        <v>0</v>
      </c>
      <c r="N246" s="621">
        <f>IF($C$48="Manual Entry",'4. Outdoor Water Demand'!M100,IF('7. Project Definition'!$C$47="Yes",'4. Outdoor Water Demand'!M92,0))</f>
        <v>0</v>
      </c>
      <c r="O246" s="621">
        <f>IF($C$48="Manual Entry",'4. Outdoor Water Demand'!N100,IF('7. Project Definition'!$C$47="Yes",'4. Outdoor Water Demand'!N92,0))</f>
        <v>0</v>
      </c>
      <c r="P246" s="1057">
        <f t="shared" si="108"/>
        <v>0</v>
      </c>
    </row>
    <row r="247" spans="1:76" ht="15" hidden="1" x14ac:dyDescent="0.25">
      <c r="B247" s="675" t="s">
        <v>657</v>
      </c>
      <c r="C247" s="676">
        <f>D54</f>
        <v>0</v>
      </c>
      <c r="D247" s="621">
        <f>IF($C$53="Manual Entry",$D$53/12,(SUM($D$51:$D$52)/12))</f>
        <v>0</v>
      </c>
      <c r="E247" s="621">
        <f t="shared" ref="E247:O247" si="111">IF($C$53="Manual Entry",$D$53/12,(SUM($D$51:$D$52)/12))</f>
        <v>0</v>
      </c>
      <c r="F247" s="621">
        <f t="shared" si="111"/>
        <v>0</v>
      </c>
      <c r="G247" s="621">
        <f t="shared" si="111"/>
        <v>0</v>
      </c>
      <c r="H247" s="621">
        <f t="shared" si="111"/>
        <v>0</v>
      </c>
      <c r="I247" s="621">
        <f t="shared" si="111"/>
        <v>0</v>
      </c>
      <c r="J247" s="621">
        <f t="shared" si="111"/>
        <v>0</v>
      </c>
      <c r="K247" s="621">
        <f t="shared" si="111"/>
        <v>0</v>
      </c>
      <c r="L247" s="621">
        <f t="shared" si="111"/>
        <v>0</v>
      </c>
      <c r="M247" s="621">
        <f t="shared" si="111"/>
        <v>0</v>
      </c>
      <c r="N247" s="621">
        <f t="shared" si="111"/>
        <v>0</v>
      </c>
      <c r="O247" s="621">
        <f t="shared" si="111"/>
        <v>0</v>
      </c>
      <c r="P247" s="1057">
        <f t="shared" si="108"/>
        <v>0</v>
      </c>
    </row>
    <row r="248" spans="1:76" ht="15" hidden="1" x14ac:dyDescent="0.25">
      <c r="B248" s="1060" t="s">
        <v>258</v>
      </c>
      <c r="C248" s="1061">
        <f>D55</f>
        <v>0</v>
      </c>
      <c r="D248" s="676">
        <f>SUM(D246:D247)</f>
        <v>0</v>
      </c>
      <c r="E248" s="676">
        <f t="shared" ref="E248:O248" si="112">SUM(E246:E247)</f>
        <v>0</v>
      </c>
      <c r="F248" s="676">
        <f t="shared" si="112"/>
        <v>0</v>
      </c>
      <c r="G248" s="676">
        <f t="shared" si="112"/>
        <v>0</v>
      </c>
      <c r="H248" s="676">
        <f t="shared" si="112"/>
        <v>0</v>
      </c>
      <c r="I248" s="676">
        <f t="shared" si="112"/>
        <v>0</v>
      </c>
      <c r="J248" s="676">
        <f t="shared" si="112"/>
        <v>0</v>
      </c>
      <c r="K248" s="676">
        <f t="shared" si="112"/>
        <v>0</v>
      </c>
      <c r="L248" s="676">
        <f t="shared" si="112"/>
        <v>0</v>
      </c>
      <c r="M248" s="676">
        <f t="shared" si="112"/>
        <v>0</v>
      </c>
      <c r="N248" s="676">
        <f t="shared" si="112"/>
        <v>0</v>
      </c>
      <c r="O248" s="676">
        <f t="shared" si="112"/>
        <v>0</v>
      </c>
      <c r="P248" s="1057">
        <f t="shared" si="108"/>
        <v>0</v>
      </c>
    </row>
    <row r="249" spans="1:76" ht="15" hidden="1" x14ac:dyDescent="0.25">
      <c r="B249" s="1063" t="s">
        <v>673</v>
      </c>
      <c r="C249" s="601">
        <f>D57</f>
        <v>0</v>
      </c>
      <c r="D249" s="601">
        <f>SUM(D245,D248)</f>
        <v>0</v>
      </c>
      <c r="E249" s="601">
        <f t="shared" ref="E249:O249" si="113">SUM(E245,E248)</f>
        <v>0</v>
      </c>
      <c r="F249" s="601">
        <f t="shared" si="113"/>
        <v>0</v>
      </c>
      <c r="G249" s="601">
        <f t="shared" si="113"/>
        <v>0</v>
      </c>
      <c r="H249" s="601">
        <f t="shared" si="113"/>
        <v>0</v>
      </c>
      <c r="I249" s="601">
        <f t="shared" si="113"/>
        <v>0</v>
      </c>
      <c r="J249" s="601">
        <f t="shared" si="113"/>
        <v>0</v>
      </c>
      <c r="K249" s="601">
        <f t="shared" si="113"/>
        <v>0</v>
      </c>
      <c r="L249" s="601">
        <f t="shared" si="113"/>
        <v>0</v>
      </c>
      <c r="M249" s="601">
        <f t="shared" si="113"/>
        <v>0</v>
      </c>
      <c r="N249" s="601">
        <f t="shared" si="113"/>
        <v>0</v>
      </c>
      <c r="O249" s="601">
        <f t="shared" si="113"/>
        <v>0</v>
      </c>
      <c r="P249" s="1049">
        <f t="shared" si="108"/>
        <v>0</v>
      </c>
    </row>
    <row r="250" spans="1:76" s="64" customFormat="1" hidden="1" x14ac:dyDescent="0.2">
      <c r="A250" s="732"/>
      <c r="B250" s="732"/>
      <c r="C250" s="732"/>
      <c r="D250" s="732"/>
      <c r="E250" s="732"/>
      <c r="F250" s="732"/>
      <c r="G250" s="732"/>
      <c r="H250" s="732"/>
      <c r="I250" s="732"/>
      <c r="J250" s="732"/>
      <c r="K250" s="732"/>
      <c r="L250" s="732"/>
      <c r="M250" s="732"/>
      <c r="N250" s="732"/>
      <c r="O250" s="732"/>
      <c r="P250" s="732"/>
      <c r="Q250" s="732"/>
      <c r="R250" s="732"/>
      <c r="S250" s="732"/>
      <c r="T250" s="732"/>
      <c r="U250" s="732"/>
      <c r="V250" s="732"/>
      <c r="W250" s="732"/>
      <c r="X250" s="732"/>
      <c r="Y250" s="732"/>
      <c r="Z250" s="732"/>
      <c r="AA250" s="732"/>
      <c r="AB250" s="732"/>
      <c r="AC250" s="732"/>
      <c r="AD250" s="732"/>
      <c r="AE250" s="732"/>
      <c r="AF250" s="732"/>
      <c r="AG250" s="732"/>
      <c r="AH250" s="732"/>
      <c r="AI250" s="732"/>
      <c r="AJ250" s="732"/>
      <c r="AK250" s="732"/>
      <c r="AL250" s="732"/>
      <c r="AM250" s="732"/>
      <c r="AN250" s="732"/>
      <c r="AO250" s="732"/>
      <c r="AP250" s="732"/>
      <c r="AQ250" s="732"/>
      <c r="AR250" s="732"/>
      <c r="AS250" s="732"/>
      <c r="AT250" s="732"/>
      <c r="AU250" s="732"/>
      <c r="AV250" s="732"/>
      <c r="AW250" s="732"/>
      <c r="AX250" s="732"/>
      <c r="AY250" s="732"/>
      <c r="AZ250" s="732"/>
      <c r="BA250" s="732"/>
      <c r="BB250" s="732"/>
      <c r="BC250" s="732"/>
      <c r="BD250" s="732"/>
      <c r="BE250" s="732"/>
      <c r="BF250" s="732"/>
      <c r="BG250" s="732"/>
      <c r="BH250" s="732"/>
      <c r="BI250" s="732"/>
      <c r="BJ250" s="732"/>
      <c r="BK250" s="732"/>
      <c r="BL250" s="732"/>
      <c r="BM250" s="732"/>
      <c r="BN250" s="732"/>
      <c r="BO250" s="732"/>
      <c r="BP250" s="732"/>
      <c r="BQ250" s="732"/>
      <c r="BR250" s="732"/>
      <c r="BS250" s="732"/>
      <c r="BT250" s="732"/>
      <c r="BU250" s="732"/>
      <c r="BV250" s="732"/>
      <c r="BW250" s="732"/>
      <c r="BX250" s="732"/>
    </row>
    <row r="251" spans="1:76" hidden="1" x14ac:dyDescent="0.2"/>
    <row r="252" spans="1:76" s="64" customFormat="1" ht="15.75" hidden="1" x14ac:dyDescent="0.25">
      <c r="A252" s="732"/>
      <c r="B252" s="1056" t="str">
        <f>E23</f>
        <v xml:space="preserve">SITE 2:  -- </v>
      </c>
      <c r="C252" s="946" t="s">
        <v>676</v>
      </c>
      <c r="D252" s="946" t="s">
        <v>28</v>
      </c>
      <c r="E252" s="947" t="s">
        <v>29</v>
      </c>
      <c r="F252" s="947" t="s">
        <v>30</v>
      </c>
      <c r="G252" s="947" t="s">
        <v>31</v>
      </c>
      <c r="H252" s="947" t="s">
        <v>32</v>
      </c>
      <c r="I252" s="947" t="s">
        <v>33</v>
      </c>
      <c r="J252" s="947" t="s">
        <v>8</v>
      </c>
      <c r="K252" s="947" t="s">
        <v>9</v>
      </c>
      <c r="L252" s="947" t="s">
        <v>0</v>
      </c>
      <c r="M252" s="947" t="s">
        <v>2</v>
      </c>
      <c r="N252" s="947" t="s">
        <v>3</v>
      </c>
      <c r="O252" s="948" t="s">
        <v>4</v>
      </c>
      <c r="P252" s="948" t="s">
        <v>19</v>
      </c>
      <c r="Q252" s="732"/>
      <c r="R252" s="732"/>
      <c r="S252" s="732"/>
      <c r="T252" s="732"/>
      <c r="U252" s="732"/>
      <c r="V252" s="732"/>
      <c r="W252" s="732"/>
      <c r="X252" s="732"/>
      <c r="Y252" s="732"/>
      <c r="Z252" s="732"/>
      <c r="AA252" s="732"/>
      <c r="AB252" s="732"/>
      <c r="AC252" s="732"/>
      <c r="AD252" s="732"/>
      <c r="AE252" s="732"/>
      <c r="AF252" s="732"/>
      <c r="AG252" s="732"/>
      <c r="AH252" s="732"/>
      <c r="AI252" s="732"/>
      <c r="AJ252" s="732"/>
      <c r="AK252" s="732"/>
      <c r="AL252" s="732"/>
      <c r="AM252" s="732"/>
      <c r="AN252" s="732"/>
      <c r="AO252" s="732"/>
      <c r="AP252" s="732"/>
      <c r="AQ252" s="732"/>
      <c r="AR252" s="732"/>
      <c r="AS252" s="732"/>
      <c r="AT252" s="732"/>
      <c r="AU252" s="732"/>
      <c r="AV252" s="732"/>
      <c r="AW252" s="732"/>
      <c r="AX252" s="732"/>
      <c r="AY252" s="732"/>
      <c r="AZ252" s="732"/>
      <c r="BA252" s="732"/>
      <c r="BB252" s="732"/>
      <c r="BC252" s="732"/>
      <c r="BD252" s="732"/>
      <c r="BE252" s="732"/>
      <c r="BF252" s="732"/>
      <c r="BG252" s="732"/>
      <c r="BH252" s="732"/>
      <c r="BI252" s="732"/>
      <c r="BJ252" s="732"/>
      <c r="BK252" s="732"/>
      <c r="BL252" s="732"/>
      <c r="BM252" s="732"/>
      <c r="BN252" s="732"/>
      <c r="BO252" s="732"/>
      <c r="BP252" s="732"/>
      <c r="BQ252" s="732"/>
      <c r="BR252" s="732"/>
      <c r="BS252" s="732"/>
      <c r="BT252" s="732"/>
      <c r="BU252" s="732"/>
      <c r="BV252" s="732"/>
      <c r="BW252" s="732"/>
      <c r="BX252" s="732"/>
    </row>
    <row r="253" spans="1:76" s="64" customFormat="1" ht="15" hidden="1" x14ac:dyDescent="0.25">
      <c r="A253" s="732"/>
      <c r="B253" s="675" t="s">
        <v>642</v>
      </c>
      <c r="C253" s="676">
        <f>F29</f>
        <v>0</v>
      </c>
      <c r="D253" s="621">
        <f>$C$253/12</f>
        <v>0</v>
      </c>
      <c r="E253" s="621">
        <f t="shared" ref="E253:O253" si="114">$C$253/12</f>
        <v>0</v>
      </c>
      <c r="F253" s="621">
        <f t="shared" si="114"/>
        <v>0</v>
      </c>
      <c r="G253" s="621">
        <f t="shared" si="114"/>
        <v>0</v>
      </c>
      <c r="H253" s="621">
        <f t="shared" si="114"/>
        <v>0</v>
      </c>
      <c r="I253" s="621">
        <f t="shared" si="114"/>
        <v>0</v>
      </c>
      <c r="J253" s="621">
        <f t="shared" si="114"/>
        <v>0</v>
      </c>
      <c r="K253" s="621">
        <f t="shared" si="114"/>
        <v>0</v>
      </c>
      <c r="L253" s="621">
        <f t="shared" si="114"/>
        <v>0</v>
      </c>
      <c r="M253" s="621">
        <f t="shared" si="114"/>
        <v>0</v>
      </c>
      <c r="N253" s="621">
        <f t="shared" si="114"/>
        <v>0</v>
      </c>
      <c r="O253" s="621">
        <f t="shared" si="114"/>
        <v>0</v>
      </c>
      <c r="P253" s="1057">
        <f>SUM(D253:O253)</f>
        <v>0</v>
      </c>
      <c r="Q253" s="732"/>
      <c r="R253" s="732"/>
      <c r="S253" s="732"/>
      <c r="T253" s="732"/>
      <c r="U253" s="732"/>
      <c r="V253" s="732"/>
      <c r="W253" s="732"/>
      <c r="X253" s="732"/>
      <c r="Y253" s="732"/>
      <c r="Z253" s="732"/>
      <c r="AA253" s="732"/>
      <c r="AB253" s="732"/>
      <c r="AC253" s="732"/>
      <c r="AD253" s="732"/>
      <c r="AE253" s="732"/>
      <c r="AF253" s="732"/>
      <c r="AG253" s="732"/>
      <c r="AH253" s="732"/>
      <c r="AI253" s="732"/>
      <c r="AJ253" s="732"/>
      <c r="AK253" s="732"/>
      <c r="AL253" s="732"/>
      <c r="AM253" s="732"/>
      <c r="AN253" s="732"/>
      <c r="AO253" s="732"/>
      <c r="AP253" s="732"/>
      <c r="AQ253" s="732"/>
      <c r="AR253" s="732"/>
      <c r="AS253" s="732"/>
      <c r="AT253" s="732"/>
      <c r="AU253" s="732"/>
      <c r="AV253" s="732"/>
      <c r="AW253" s="732"/>
      <c r="AX253" s="732"/>
      <c r="AY253" s="732"/>
      <c r="AZ253" s="732"/>
      <c r="BA253" s="732"/>
      <c r="BB253" s="732"/>
      <c r="BC253" s="732"/>
      <c r="BD253" s="732"/>
      <c r="BE253" s="732"/>
      <c r="BF253" s="732"/>
      <c r="BG253" s="732"/>
      <c r="BH253" s="732"/>
      <c r="BI253" s="732"/>
      <c r="BJ253" s="732"/>
      <c r="BK253" s="732"/>
      <c r="BL253" s="732"/>
      <c r="BM253" s="732"/>
      <c r="BN253" s="732"/>
      <c r="BO253" s="732"/>
      <c r="BP253" s="732"/>
      <c r="BQ253" s="732"/>
      <c r="BR253" s="732"/>
      <c r="BS253" s="732"/>
      <c r="BT253" s="732"/>
      <c r="BU253" s="732"/>
      <c r="BV253" s="732"/>
      <c r="BW253" s="732"/>
      <c r="BX253" s="732"/>
    </row>
    <row r="254" spans="1:76" s="64" customFormat="1" ht="30" hidden="1" x14ac:dyDescent="0.25">
      <c r="A254" s="732"/>
      <c r="B254" s="1058" t="s">
        <v>643</v>
      </c>
      <c r="C254" s="1059">
        <f>F33</f>
        <v>0</v>
      </c>
      <c r="D254" s="621">
        <f>$C$254/12</f>
        <v>0</v>
      </c>
      <c r="E254" s="621">
        <f t="shared" ref="E254:O254" si="115">$C$254/12</f>
        <v>0</v>
      </c>
      <c r="F254" s="621">
        <f t="shared" si="115"/>
        <v>0</v>
      </c>
      <c r="G254" s="621">
        <f t="shared" si="115"/>
        <v>0</v>
      </c>
      <c r="H254" s="621">
        <f t="shared" si="115"/>
        <v>0</v>
      </c>
      <c r="I254" s="621">
        <f t="shared" si="115"/>
        <v>0</v>
      </c>
      <c r="J254" s="621">
        <f t="shared" si="115"/>
        <v>0</v>
      </c>
      <c r="K254" s="621">
        <f t="shared" si="115"/>
        <v>0</v>
      </c>
      <c r="L254" s="621">
        <f t="shared" si="115"/>
        <v>0</v>
      </c>
      <c r="M254" s="621">
        <f t="shared" si="115"/>
        <v>0</v>
      </c>
      <c r="N254" s="621">
        <f t="shared" si="115"/>
        <v>0</v>
      </c>
      <c r="O254" s="621">
        <f t="shared" si="115"/>
        <v>0</v>
      </c>
      <c r="P254" s="1057">
        <f t="shared" ref="P254:P261" si="116">SUM(D254:O254)</f>
        <v>0</v>
      </c>
      <c r="Q254" s="732"/>
      <c r="R254" s="732"/>
      <c r="S254" s="732"/>
      <c r="T254" s="732"/>
      <c r="U254" s="732"/>
      <c r="V254" s="732"/>
      <c r="W254" s="732"/>
      <c r="X254" s="732"/>
      <c r="Y254" s="732"/>
      <c r="Z254" s="732"/>
      <c r="AA254" s="732"/>
      <c r="AB254" s="732"/>
      <c r="AC254" s="732"/>
      <c r="AD254" s="732"/>
      <c r="AE254" s="732"/>
      <c r="AF254" s="732"/>
      <c r="AG254" s="732"/>
      <c r="AH254" s="732"/>
      <c r="AI254" s="732"/>
      <c r="AJ254" s="732"/>
      <c r="AK254" s="732"/>
      <c r="AL254" s="732"/>
      <c r="AM254" s="732"/>
      <c r="AN254" s="732"/>
      <c r="AO254" s="732"/>
      <c r="AP254" s="732"/>
      <c r="AQ254" s="732"/>
      <c r="AR254" s="732"/>
      <c r="AS254" s="732"/>
      <c r="AT254" s="732"/>
      <c r="AU254" s="732"/>
      <c r="AV254" s="732"/>
      <c r="AW254" s="732"/>
      <c r="AX254" s="732"/>
      <c r="AY254" s="732"/>
      <c r="AZ254" s="732"/>
      <c r="BA254" s="732"/>
      <c r="BB254" s="732"/>
      <c r="BC254" s="732"/>
      <c r="BD254" s="732"/>
      <c r="BE254" s="732"/>
      <c r="BF254" s="732"/>
      <c r="BG254" s="732"/>
      <c r="BH254" s="732"/>
      <c r="BI254" s="732"/>
      <c r="BJ254" s="732"/>
      <c r="BK254" s="732"/>
      <c r="BL254" s="732"/>
      <c r="BM254" s="732"/>
      <c r="BN254" s="732"/>
      <c r="BO254" s="732"/>
      <c r="BP254" s="732"/>
      <c r="BQ254" s="732"/>
      <c r="BR254" s="732"/>
      <c r="BS254" s="732"/>
      <c r="BT254" s="732"/>
      <c r="BU254" s="732"/>
      <c r="BV254" s="732"/>
      <c r="BW254" s="732"/>
      <c r="BX254" s="732"/>
    </row>
    <row r="255" spans="1:76" s="64" customFormat="1" ht="15" hidden="1" x14ac:dyDescent="0.25">
      <c r="A255" s="732"/>
      <c r="B255" s="675" t="s">
        <v>644</v>
      </c>
      <c r="C255" s="676">
        <f>F35</f>
        <v>0</v>
      </c>
      <c r="D255" s="621">
        <f>IF($E$35="Yes",'2. Indoor Water Demand'!F144,0)</f>
        <v>0</v>
      </c>
      <c r="E255" s="621">
        <f>IF($E$35="Yes",'2. Indoor Water Demand'!G144,0)</f>
        <v>0</v>
      </c>
      <c r="F255" s="621">
        <f>IF($E$35="Yes",'2. Indoor Water Demand'!H144,0)</f>
        <v>0</v>
      </c>
      <c r="G255" s="621">
        <f>IF($E$35="Yes",'2. Indoor Water Demand'!I144,0)</f>
        <v>0</v>
      </c>
      <c r="H255" s="621">
        <f>IF($E$35="Yes",'2. Indoor Water Demand'!J144,0)</f>
        <v>0</v>
      </c>
      <c r="I255" s="621">
        <f>IF($E$35="Yes",'2. Indoor Water Demand'!K144,0)</f>
        <v>0</v>
      </c>
      <c r="J255" s="621">
        <f>IF($E$35="Yes",'2. Indoor Water Demand'!L144,0)</f>
        <v>0</v>
      </c>
      <c r="K255" s="621">
        <f>IF($E$35="Yes",'2. Indoor Water Demand'!M144,0)</f>
        <v>0</v>
      </c>
      <c r="L255" s="621">
        <f>IF($E$35="Yes",'2. Indoor Water Demand'!N144,0)</f>
        <v>0</v>
      </c>
      <c r="M255" s="621">
        <f>IF($E$35="Yes",'2. Indoor Water Demand'!O144,0)</f>
        <v>0</v>
      </c>
      <c r="N255" s="621">
        <f>IF($E$35="Yes",'2. Indoor Water Demand'!P144,0)</f>
        <v>0</v>
      </c>
      <c r="O255" s="621">
        <f>IF($E$35="Yes",'2. Indoor Water Demand'!Q144,0)</f>
        <v>0</v>
      </c>
      <c r="P255" s="1057">
        <f t="shared" si="116"/>
        <v>0</v>
      </c>
      <c r="Q255" s="732"/>
      <c r="R255" s="732"/>
      <c r="S255" s="732"/>
      <c r="T255" s="732"/>
      <c r="U255" s="732"/>
      <c r="V255" s="732"/>
      <c r="W255" s="732"/>
      <c r="X255" s="732"/>
      <c r="Y255" s="732"/>
      <c r="Z255" s="732"/>
      <c r="AA255" s="732"/>
      <c r="AB255" s="732"/>
      <c r="AC255" s="732"/>
      <c r="AD255" s="732"/>
      <c r="AE255" s="732"/>
      <c r="AF255" s="732"/>
      <c r="AG255" s="732"/>
      <c r="AH255" s="732"/>
      <c r="AI255" s="732"/>
      <c r="AJ255" s="732"/>
      <c r="AK255" s="732"/>
      <c r="AL255" s="732"/>
      <c r="AM255" s="732"/>
      <c r="AN255" s="732"/>
      <c r="AO255" s="732"/>
      <c r="AP255" s="732"/>
      <c r="AQ255" s="732"/>
      <c r="AR255" s="732"/>
      <c r="AS255" s="732"/>
      <c r="AT255" s="732"/>
      <c r="AU255" s="732"/>
      <c r="AV255" s="732"/>
      <c r="AW255" s="732"/>
      <c r="AX255" s="732"/>
      <c r="AY255" s="732"/>
      <c r="AZ255" s="732"/>
      <c r="BA255" s="732"/>
      <c r="BB255" s="732"/>
      <c r="BC255" s="732"/>
      <c r="BD255" s="732"/>
      <c r="BE255" s="732"/>
      <c r="BF255" s="732"/>
      <c r="BG255" s="732"/>
      <c r="BH255" s="732"/>
      <c r="BI255" s="732"/>
      <c r="BJ255" s="732"/>
      <c r="BK255" s="732"/>
      <c r="BL255" s="732"/>
      <c r="BM255" s="732"/>
      <c r="BN255" s="732"/>
      <c r="BO255" s="732"/>
      <c r="BP255" s="732"/>
      <c r="BQ255" s="732"/>
      <c r="BR255" s="732"/>
      <c r="BS255" s="732"/>
      <c r="BT255" s="732"/>
      <c r="BU255" s="732"/>
      <c r="BV255" s="732"/>
      <c r="BW255" s="732"/>
      <c r="BX255" s="732"/>
    </row>
    <row r="256" spans="1:76" s="64" customFormat="1" ht="15" hidden="1" x14ac:dyDescent="0.25">
      <c r="A256" s="732"/>
      <c r="B256" s="675" t="s">
        <v>658</v>
      </c>
      <c r="C256" s="676">
        <f>F42</f>
        <v>0</v>
      </c>
      <c r="D256" s="621">
        <f>IF($E$41="Manual Entry",$F$41/12,(SUM($F$38:$F$40)/12))</f>
        <v>0</v>
      </c>
      <c r="E256" s="621">
        <f t="shared" ref="E256:O256" si="117">IF($E$41="Manual Entry",$F$41/12,(SUM($F$38:$F$40)/12))</f>
        <v>0</v>
      </c>
      <c r="F256" s="621">
        <f t="shared" si="117"/>
        <v>0</v>
      </c>
      <c r="G256" s="621">
        <f t="shared" si="117"/>
        <v>0</v>
      </c>
      <c r="H256" s="621">
        <f t="shared" si="117"/>
        <v>0</v>
      </c>
      <c r="I256" s="621">
        <f t="shared" si="117"/>
        <v>0</v>
      </c>
      <c r="J256" s="621">
        <f t="shared" si="117"/>
        <v>0</v>
      </c>
      <c r="K256" s="621">
        <f t="shared" si="117"/>
        <v>0</v>
      </c>
      <c r="L256" s="621">
        <f t="shared" si="117"/>
        <v>0</v>
      </c>
      <c r="M256" s="621">
        <f t="shared" si="117"/>
        <v>0</v>
      </c>
      <c r="N256" s="621">
        <f t="shared" si="117"/>
        <v>0</v>
      </c>
      <c r="O256" s="621">
        <f t="shared" si="117"/>
        <v>0</v>
      </c>
      <c r="P256" s="1057">
        <f t="shared" si="116"/>
        <v>0</v>
      </c>
      <c r="Q256" s="732"/>
      <c r="R256" s="732"/>
      <c r="S256" s="732"/>
      <c r="T256" s="732"/>
      <c r="U256" s="732"/>
      <c r="V256" s="732"/>
      <c r="W256" s="732"/>
      <c r="X256" s="732"/>
      <c r="Y256" s="732"/>
      <c r="Z256" s="732"/>
      <c r="AA256" s="732"/>
      <c r="AB256" s="732"/>
      <c r="AC256" s="732"/>
      <c r="AD256" s="732"/>
      <c r="AE256" s="732"/>
      <c r="AF256" s="732"/>
      <c r="AG256" s="732"/>
      <c r="AH256" s="732"/>
      <c r="AI256" s="732"/>
      <c r="AJ256" s="732"/>
      <c r="AK256" s="732"/>
      <c r="AL256" s="732"/>
      <c r="AM256" s="732"/>
      <c r="AN256" s="732"/>
      <c r="AO256" s="732"/>
      <c r="AP256" s="732"/>
      <c r="AQ256" s="732"/>
      <c r="AR256" s="732"/>
      <c r="AS256" s="732"/>
      <c r="AT256" s="732"/>
      <c r="AU256" s="732"/>
      <c r="AV256" s="732"/>
      <c r="AW256" s="732"/>
      <c r="AX256" s="732"/>
      <c r="AY256" s="732"/>
      <c r="AZ256" s="732"/>
      <c r="BA256" s="732"/>
      <c r="BB256" s="732"/>
      <c r="BC256" s="732"/>
      <c r="BD256" s="732"/>
      <c r="BE256" s="732"/>
      <c r="BF256" s="732"/>
      <c r="BG256" s="732"/>
      <c r="BH256" s="732"/>
      <c r="BI256" s="732"/>
      <c r="BJ256" s="732"/>
      <c r="BK256" s="732"/>
      <c r="BL256" s="732"/>
      <c r="BM256" s="732"/>
      <c r="BN256" s="732"/>
      <c r="BO256" s="732"/>
      <c r="BP256" s="732"/>
      <c r="BQ256" s="732"/>
      <c r="BR256" s="732"/>
      <c r="BS256" s="732"/>
      <c r="BT256" s="732"/>
      <c r="BU256" s="732"/>
      <c r="BV256" s="732"/>
      <c r="BW256" s="732"/>
      <c r="BX256" s="732"/>
    </row>
    <row r="257" spans="1:76" s="64" customFormat="1" ht="15" hidden="1" x14ac:dyDescent="0.25">
      <c r="A257" s="732"/>
      <c r="B257" s="1060" t="s">
        <v>257</v>
      </c>
      <c r="C257" s="1061">
        <f>SUM(C253:C256)</f>
        <v>0</v>
      </c>
      <c r="D257" s="1059">
        <f>SUM(D253:D256)</f>
        <v>0</v>
      </c>
      <c r="E257" s="1059">
        <f t="shared" ref="E257" si="118">SUM(E253:E256)</f>
        <v>0</v>
      </c>
      <c r="F257" s="1059">
        <f t="shared" ref="F257" si="119">SUM(F253:F256)</f>
        <v>0</v>
      </c>
      <c r="G257" s="1059">
        <f t="shared" ref="G257" si="120">SUM(G253:G256)</f>
        <v>0</v>
      </c>
      <c r="H257" s="1059">
        <f t="shared" ref="H257" si="121">SUM(H253:H256)</f>
        <v>0</v>
      </c>
      <c r="I257" s="1059">
        <f t="shared" ref="I257" si="122">SUM(I253:I256)</f>
        <v>0</v>
      </c>
      <c r="J257" s="1059">
        <f t="shared" ref="J257" si="123">SUM(J253:J256)</f>
        <v>0</v>
      </c>
      <c r="K257" s="1059">
        <f t="shared" ref="K257" si="124">SUM(K253:K256)</f>
        <v>0</v>
      </c>
      <c r="L257" s="1059">
        <f t="shared" ref="L257" si="125">SUM(L253:L256)</f>
        <v>0</v>
      </c>
      <c r="M257" s="1059">
        <f t="shared" ref="M257" si="126">SUM(M253:M256)</f>
        <v>0</v>
      </c>
      <c r="N257" s="1059">
        <f t="shared" ref="N257" si="127">SUM(N253:N256)</f>
        <v>0</v>
      </c>
      <c r="O257" s="1059">
        <f t="shared" ref="O257" si="128">SUM(O253:O256)</f>
        <v>0</v>
      </c>
      <c r="P257" s="1062">
        <f t="shared" si="116"/>
        <v>0</v>
      </c>
      <c r="Q257" s="732"/>
      <c r="R257" s="732"/>
      <c r="S257" s="732"/>
      <c r="T257" s="732"/>
      <c r="U257" s="732"/>
      <c r="V257" s="732"/>
      <c r="W257" s="732"/>
      <c r="X257" s="732"/>
      <c r="Y257" s="732"/>
      <c r="Z257" s="732"/>
      <c r="AA257" s="732"/>
      <c r="AB257" s="732"/>
      <c r="AC257" s="732"/>
      <c r="AD257" s="732"/>
      <c r="AE257" s="732"/>
      <c r="AF257" s="732"/>
      <c r="AG257" s="732"/>
      <c r="AH257" s="732"/>
      <c r="AI257" s="732"/>
      <c r="AJ257" s="732"/>
      <c r="AK257" s="732"/>
      <c r="AL257" s="732"/>
      <c r="AM257" s="732"/>
      <c r="AN257" s="732"/>
      <c r="AO257" s="732"/>
      <c r="AP257" s="732"/>
      <c r="AQ257" s="732"/>
      <c r="AR257" s="732"/>
      <c r="AS257" s="732"/>
      <c r="AT257" s="732"/>
      <c r="AU257" s="732"/>
      <c r="AV257" s="732"/>
      <c r="AW257" s="732"/>
      <c r="AX257" s="732"/>
      <c r="AY257" s="732"/>
      <c r="AZ257" s="732"/>
      <c r="BA257" s="732"/>
      <c r="BB257" s="732"/>
      <c r="BC257" s="732"/>
      <c r="BD257" s="732"/>
      <c r="BE257" s="732"/>
      <c r="BF257" s="732"/>
      <c r="BG257" s="732"/>
      <c r="BH257" s="732"/>
      <c r="BI257" s="732"/>
      <c r="BJ257" s="732"/>
      <c r="BK257" s="732"/>
      <c r="BL257" s="732"/>
      <c r="BM257" s="732"/>
      <c r="BN257" s="732"/>
      <c r="BO257" s="732"/>
      <c r="BP257" s="732"/>
      <c r="BQ257" s="732"/>
      <c r="BR257" s="732"/>
      <c r="BS257" s="732"/>
      <c r="BT257" s="732"/>
      <c r="BU257" s="732"/>
      <c r="BV257" s="732"/>
      <c r="BW257" s="732"/>
      <c r="BX257" s="732"/>
    </row>
    <row r="258" spans="1:76" s="64" customFormat="1" ht="15" hidden="1" x14ac:dyDescent="0.25">
      <c r="A258" s="732"/>
      <c r="B258" s="675" t="s">
        <v>656</v>
      </c>
      <c r="C258" s="676">
        <f>F49</f>
        <v>0</v>
      </c>
      <c r="D258" s="621">
        <f>IF($E$48="Manual Entry",'4. Outdoor Water Demand'!C101,IF('7. Project Definition'!$E$47="Yes",'4. Outdoor Water Demand'!C93,0))</f>
        <v>0</v>
      </c>
      <c r="E258" s="621">
        <f>IF($E$48="Manual Entry",'4. Outdoor Water Demand'!D101,IF('7. Project Definition'!$E$47="Yes",'4. Outdoor Water Demand'!D93,0))</f>
        <v>0</v>
      </c>
      <c r="F258" s="621">
        <f>IF($E$48="Manual Entry",'4. Outdoor Water Demand'!E101,IF('7. Project Definition'!$E$47="Yes",'4. Outdoor Water Demand'!E93,0))</f>
        <v>0</v>
      </c>
      <c r="G258" s="621">
        <f>IF($E$48="Manual Entry",'4. Outdoor Water Demand'!F101,IF('7. Project Definition'!$E$47="Yes",'4. Outdoor Water Demand'!F93,0))</f>
        <v>0</v>
      </c>
      <c r="H258" s="621">
        <f>IF($E$48="Manual Entry",'4. Outdoor Water Demand'!G101,IF('7. Project Definition'!$E$47="Yes",'4. Outdoor Water Demand'!G93,0))</f>
        <v>0</v>
      </c>
      <c r="I258" s="621">
        <f>IF($E$48="Manual Entry",'4. Outdoor Water Demand'!H101,IF('7. Project Definition'!$E$47="Yes",'4. Outdoor Water Demand'!H93,0))</f>
        <v>0</v>
      </c>
      <c r="J258" s="621">
        <f>IF($E$48="Manual Entry",'4. Outdoor Water Demand'!I101,IF('7. Project Definition'!$E$47="Yes",'4. Outdoor Water Demand'!I93,0))</f>
        <v>0</v>
      </c>
      <c r="K258" s="621">
        <f>IF($E$48="Manual Entry",'4. Outdoor Water Demand'!J101,IF('7. Project Definition'!$E$47="Yes",'4. Outdoor Water Demand'!J93,0))</f>
        <v>0</v>
      </c>
      <c r="L258" s="621">
        <f>IF($E$48="Manual Entry",'4. Outdoor Water Demand'!K101,IF('7. Project Definition'!$E$47="Yes",'4. Outdoor Water Demand'!K93,0))</f>
        <v>0</v>
      </c>
      <c r="M258" s="621">
        <f>IF($E$48="Manual Entry",'4. Outdoor Water Demand'!L101,IF('7. Project Definition'!$E$47="Yes",'4. Outdoor Water Demand'!L93,0))</f>
        <v>0</v>
      </c>
      <c r="N258" s="621">
        <f>IF($E$48="Manual Entry",'4. Outdoor Water Demand'!M101,IF('7. Project Definition'!$E$47="Yes",'4. Outdoor Water Demand'!M93,0))</f>
        <v>0</v>
      </c>
      <c r="O258" s="621">
        <f>IF($E$48="Manual Entry",'4. Outdoor Water Demand'!N101,IF('7. Project Definition'!$E$47="Yes",'4. Outdoor Water Demand'!N93,0))</f>
        <v>0</v>
      </c>
      <c r="P258" s="1057">
        <f t="shared" si="116"/>
        <v>0</v>
      </c>
      <c r="Q258" s="732"/>
      <c r="R258" s="732"/>
      <c r="S258" s="732"/>
      <c r="T258" s="732"/>
      <c r="U258" s="732"/>
      <c r="V258" s="732"/>
      <c r="W258" s="732"/>
      <c r="X258" s="732"/>
      <c r="Y258" s="732"/>
      <c r="Z258" s="732"/>
      <c r="AA258" s="732"/>
      <c r="AB258" s="732"/>
      <c r="AC258" s="732"/>
      <c r="AD258" s="732"/>
      <c r="AE258" s="732"/>
      <c r="AF258" s="732"/>
      <c r="AG258" s="732"/>
      <c r="AH258" s="732"/>
      <c r="AI258" s="732"/>
      <c r="AJ258" s="732"/>
      <c r="AK258" s="732"/>
      <c r="AL258" s="732"/>
      <c r="AM258" s="732"/>
      <c r="AN258" s="732"/>
      <c r="AO258" s="732"/>
      <c r="AP258" s="732"/>
      <c r="AQ258" s="732"/>
      <c r="AR258" s="732"/>
      <c r="AS258" s="732"/>
      <c r="AT258" s="732"/>
      <c r="AU258" s="732"/>
      <c r="AV258" s="732"/>
      <c r="AW258" s="732"/>
      <c r="AX258" s="732"/>
      <c r="AY258" s="732"/>
      <c r="AZ258" s="732"/>
      <c r="BA258" s="732"/>
      <c r="BB258" s="732"/>
      <c r="BC258" s="732"/>
      <c r="BD258" s="732"/>
      <c r="BE258" s="732"/>
      <c r="BF258" s="732"/>
      <c r="BG258" s="732"/>
      <c r="BH258" s="732"/>
      <c r="BI258" s="732"/>
      <c r="BJ258" s="732"/>
      <c r="BK258" s="732"/>
      <c r="BL258" s="732"/>
      <c r="BM258" s="732"/>
      <c r="BN258" s="732"/>
      <c r="BO258" s="732"/>
      <c r="BP258" s="732"/>
      <c r="BQ258" s="732"/>
      <c r="BR258" s="732"/>
      <c r="BS258" s="732"/>
      <c r="BT258" s="732"/>
      <c r="BU258" s="732"/>
      <c r="BV258" s="732"/>
      <c r="BW258" s="732"/>
      <c r="BX258" s="732"/>
    </row>
    <row r="259" spans="1:76" s="64" customFormat="1" ht="15" hidden="1" x14ac:dyDescent="0.25">
      <c r="A259" s="732"/>
      <c r="B259" s="675" t="s">
        <v>657</v>
      </c>
      <c r="C259" s="676">
        <f>F54</f>
        <v>0</v>
      </c>
      <c r="D259" s="621">
        <f>IF($E$53="Manual Entry",$F$53/12,(SUM($F$51:$F$52)/12))</f>
        <v>0</v>
      </c>
      <c r="E259" s="621">
        <f t="shared" ref="E259:O259" si="129">IF($E$53="Manual Entry",$F$53/12,(SUM($F$51:$F$52)/12))</f>
        <v>0</v>
      </c>
      <c r="F259" s="621">
        <f t="shared" si="129"/>
        <v>0</v>
      </c>
      <c r="G259" s="621">
        <f t="shared" si="129"/>
        <v>0</v>
      </c>
      <c r="H259" s="621">
        <f t="shared" si="129"/>
        <v>0</v>
      </c>
      <c r="I259" s="621">
        <f t="shared" si="129"/>
        <v>0</v>
      </c>
      <c r="J259" s="621">
        <f t="shared" si="129"/>
        <v>0</v>
      </c>
      <c r="K259" s="621">
        <f t="shared" si="129"/>
        <v>0</v>
      </c>
      <c r="L259" s="621">
        <f t="shared" si="129"/>
        <v>0</v>
      </c>
      <c r="M259" s="621">
        <f t="shared" si="129"/>
        <v>0</v>
      </c>
      <c r="N259" s="621">
        <f t="shared" si="129"/>
        <v>0</v>
      </c>
      <c r="O259" s="621">
        <f t="shared" si="129"/>
        <v>0</v>
      </c>
      <c r="P259" s="1057">
        <f t="shared" si="116"/>
        <v>0</v>
      </c>
      <c r="Q259" s="732"/>
      <c r="R259" s="732"/>
      <c r="S259" s="732"/>
      <c r="T259" s="732"/>
      <c r="U259" s="732"/>
      <c r="V259" s="732"/>
      <c r="W259" s="732"/>
      <c r="X259" s="732"/>
      <c r="Y259" s="732"/>
      <c r="Z259" s="732"/>
      <c r="AA259" s="732"/>
      <c r="AB259" s="732"/>
      <c r="AC259" s="732"/>
      <c r="AD259" s="732"/>
      <c r="AE259" s="732"/>
      <c r="AF259" s="732"/>
      <c r="AG259" s="732"/>
      <c r="AH259" s="732"/>
      <c r="AI259" s="732"/>
      <c r="AJ259" s="732"/>
      <c r="AK259" s="732"/>
      <c r="AL259" s="732"/>
      <c r="AM259" s="732"/>
      <c r="AN259" s="732"/>
      <c r="AO259" s="732"/>
      <c r="AP259" s="732"/>
      <c r="AQ259" s="732"/>
      <c r="AR259" s="732"/>
      <c r="AS259" s="732"/>
      <c r="AT259" s="732"/>
      <c r="AU259" s="732"/>
      <c r="AV259" s="732"/>
      <c r="AW259" s="732"/>
      <c r="AX259" s="732"/>
      <c r="AY259" s="732"/>
      <c r="AZ259" s="732"/>
      <c r="BA259" s="732"/>
      <c r="BB259" s="732"/>
      <c r="BC259" s="732"/>
      <c r="BD259" s="732"/>
      <c r="BE259" s="732"/>
      <c r="BF259" s="732"/>
      <c r="BG259" s="732"/>
      <c r="BH259" s="732"/>
      <c r="BI259" s="732"/>
      <c r="BJ259" s="732"/>
      <c r="BK259" s="732"/>
      <c r="BL259" s="732"/>
      <c r="BM259" s="732"/>
      <c r="BN259" s="732"/>
      <c r="BO259" s="732"/>
      <c r="BP259" s="732"/>
      <c r="BQ259" s="732"/>
      <c r="BR259" s="732"/>
      <c r="BS259" s="732"/>
      <c r="BT259" s="732"/>
      <c r="BU259" s="732"/>
      <c r="BV259" s="732"/>
      <c r="BW259" s="732"/>
      <c r="BX259" s="732"/>
    </row>
    <row r="260" spans="1:76" s="64" customFormat="1" ht="15" hidden="1" x14ac:dyDescent="0.25">
      <c r="A260" s="732"/>
      <c r="B260" s="1060" t="s">
        <v>258</v>
      </c>
      <c r="C260" s="1061">
        <f>SUM(C258:C259)</f>
        <v>0</v>
      </c>
      <c r="D260" s="676">
        <f>SUM(D258:D259)</f>
        <v>0</v>
      </c>
      <c r="E260" s="676">
        <f t="shared" ref="E260" si="130">SUM(E258:E259)</f>
        <v>0</v>
      </c>
      <c r="F260" s="676">
        <f t="shared" ref="F260" si="131">SUM(F258:F259)</f>
        <v>0</v>
      </c>
      <c r="G260" s="676">
        <f t="shared" ref="G260" si="132">SUM(G258:G259)</f>
        <v>0</v>
      </c>
      <c r="H260" s="676">
        <f t="shared" ref="H260" si="133">SUM(H258:H259)</f>
        <v>0</v>
      </c>
      <c r="I260" s="676">
        <f t="shared" ref="I260" si="134">SUM(I258:I259)</f>
        <v>0</v>
      </c>
      <c r="J260" s="676">
        <f t="shared" ref="J260" si="135">SUM(J258:J259)</f>
        <v>0</v>
      </c>
      <c r="K260" s="676">
        <f t="shared" ref="K260" si="136">SUM(K258:K259)</f>
        <v>0</v>
      </c>
      <c r="L260" s="676">
        <f t="shared" ref="L260" si="137">SUM(L258:L259)</f>
        <v>0</v>
      </c>
      <c r="M260" s="676">
        <f t="shared" ref="M260" si="138">SUM(M258:M259)</f>
        <v>0</v>
      </c>
      <c r="N260" s="676">
        <f t="shared" ref="N260" si="139">SUM(N258:N259)</f>
        <v>0</v>
      </c>
      <c r="O260" s="676">
        <f t="shared" ref="O260" si="140">SUM(O258:O259)</f>
        <v>0</v>
      </c>
      <c r="P260" s="1057">
        <f t="shared" si="116"/>
        <v>0</v>
      </c>
      <c r="Q260" s="732"/>
      <c r="R260" s="732"/>
      <c r="S260" s="732"/>
      <c r="T260" s="732"/>
      <c r="U260" s="732"/>
      <c r="V260" s="732"/>
      <c r="W260" s="732"/>
      <c r="X260" s="732"/>
      <c r="Y260" s="732"/>
      <c r="Z260" s="732"/>
      <c r="AA260" s="732"/>
      <c r="AB260" s="732"/>
      <c r="AC260" s="732"/>
      <c r="AD260" s="732"/>
      <c r="AE260" s="732"/>
      <c r="AF260" s="732"/>
      <c r="AG260" s="732"/>
      <c r="AH260" s="732"/>
      <c r="AI260" s="732"/>
      <c r="AJ260" s="732"/>
      <c r="AK260" s="732"/>
      <c r="AL260" s="732"/>
      <c r="AM260" s="732"/>
      <c r="AN260" s="732"/>
      <c r="AO260" s="732"/>
      <c r="AP260" s="732"/>
      <c r="AQ260" s="732"/>
      <c r="AR260" s="732"/>
      <c r="AS260" s="732"/>
      <c r="AT260" s="732"/>
      <c r="AU260" s="732"/>
      <c r="AV260" s="732"/>
      <c r="AW260" s="732"/>
      <c r="AX260" s="732"/>
      <c r="AY260" s="732"/>
      <c r="AZ260" s="732"/>
      <c r="BA260" s="732"/>
      <c r="BB260" s="732"/>
      <c r="BC260" s="732"/>
      <c r="BD260" s="732"/>
      <c r="BE260" s="732"/>
      <c r="BF260" s="732"/>
      <c r="BG260" s="732"/>
      <c r="BH260" s="732"/>
      <c r="BI260" s="732"/>
      <c r="BJ260" s="732"/>
      <c r="BK260" s="732"/>
      <c r="BL260" s="732"/>
      <c r="BM260" s="732"/>
      <c r="BN260" s="732"/>
      <c r="BO260" s="732"/>
      <c r="BP260" s="732"/>
      <c r="BQ260" s="732"/>
      <c r="BR260" s="732"/>
      <c r="BS260" s="732"/>
      <c r="BT260" s="732"/>
      <c r="BU260" s="732"/>
      <c r="BV260" s="732"/>
      <c r="BW260" s="732"/>
      <c r="BX260" s="732"/>
    </row>
    <row r="261" spans="1:76" s="64" customFormat="1" ht="15" hidden="1" x14ac:dyDescent="0.25">
      <c r="A261" s="732"/>
      <c r="B261" s="1063" t="s">
        <v>673</v>
      </c>
      <c r="C261" s="601">
        <f>SUM(C257,C260)</f>
        <v>0</v>
      </c>
      <c r="D261" s="601">
        <f>SUM(D257,D260)</f>
        <v>0</v>
      </c>
      <c r="E261" s="601">
        <f t="shared" ref="E261" si="141">SUM(E257,E260)</f>
        <v>0</v>
      </c>
      <c r="F261" s="601">
        <f t="shared" ref="F261" si="142">SUM(F257,F260)</f>
        <v>0</v>
      </c>
      <c r="G261" s="601">
        <f t="shared" ref="G261" si="143">SUM(G257,G260)</f>
        <v>0</v>
      </c>
      <c r="H261" s="601">
        <f t="shared" ref="H261" si="144">SUM(H257,H260)</f>
        <v>0</v>
      </c>
      <c r="I261" s="601">
        <f t="shared" ref="I261" si="145">SUM(I257,I260)</f>
        <v>0</v>
      </c>
      <c r="J261" s="601">
        <f t="shared" ref="J261" si="146">SUM(J257,J260)</f>
        <v>0</v>
      </c>
      <c r="K261" s="601">
        <f t="shared" ref="K261" si="147">SUM(K257,K260)</f>
        <v>0</v>
      </c>
      <c r="L261" s="601">
        <f t="shared" ref="L261" si="148">SUM(L257,L260)</f>
        <v>0</v>
      </c>
      <c r="M261" s="601">
        <f t="shared" ref="M261" si="149">SUM(M257,M260)</f>
        <v>0</v>
      </c>
      <c r="N261" s="601">
        <f t="shared" ref="N261" si="150">SUM(N257,N260)</f>
        <v>0</v>
      </c>
      <c r="O261" s="601">
        <f t="shared" ref="O261" si="151">SUM(O257,O260)</f>
        <v>0</v>
      </c>
      <c r="P261" s="1049">
        <f t="shared" si="116"/>
        <v>0</v>
      </c>
      <c r="Q261" s="732"/>
      <c r="R261" s="732"/>
      <c r="S261" s="732"/>
      <c r="T261" s="732"/>
      <c r="U261" s="732"/>
      <c r="V261" s="732"/>
      <c r="W261" s="732"/>
      <c r="X261" s="732"/>
      <c r="Y261" s="732"/>
      <c r="Z261" s="732"/>
      <c r="AA261" s="732"/>
      <c r="AB261" s="732"/>
      <c r="AC261" s="732"/>
      <c r="AD261" s="732"/>
      <c r="AE261" s="732"/>
      <c r="AF261" s="732"/>
      <c r="AG261" s="732"/>
      <c r="AH261" s="732"/>
      <c r="AI261" s="732"/>
      <c r="AJ261" s="732"/>
      <c r="AK261" s="732"/>
      <c r="AL261" s="732"/>
      <c r="AM261" s="732"/>
      <c r="AN261" s="732"/>
      <c r="AO261" s="732"/>
      <c r="AP261" s="732"/>
      <c r="AQ261" s="732"/>
      <c r="AR261" s="732"/>
      <c r="AS261" s="732"/>
      <c r="AT261" s="732"/>
      <c r="AU261" s="732"/>
      <c r="AV261" s="732"/>
      <c r="AW261" s="732"/>
      <c r="AX261" s="732"/>
      <c r="AY261" s="732"/>
      <c r="AZ261" s="732"/>
      <c r="BA261" s="732"/>
      <c r="BB261" s="732"/>
      <c r="BC261" s="732"/>
      <c r="BD261" s="732"/>
      <c r="BE261" s="732"/>
      <c r="BF261" s="732"/>
      <c r="BG261" s="732"/>
      <c r="BH261" s="732"/>
      <c r="BI261" s="732"/>
      <c r="BJ261" s="732"/>
      <c r="BK261" s="732"/>
      <c r="BL261" s="732"/>
      <c r="BM261" s="732"/>
      <c r="BN261" s="732"/>
      <c r="BO261" s="732"/>
      <c r="BP261" s="732"/>
      <c r="BQ261" s="732"/>
      <c r="BR261" s="732"/>
      <c r="BS261" s="732"/>
      <c r="BT261" s="732"/>
      <c r="BU261" s="732"/>
      <c r="BV261" s="732"/>
      <c r="BW261" s="732"/>
      <c r="BX261" s="732"/>
    </row>
    <row r="262" spans="1:76" hidden="1" x14ac:dyDescent="0.2"/>
    <row r="263" spans="1:76" hidden="1" x14ac:dyDescent="0.2"/>
    <row r="264" spans="1:76" s="64" customFormat="1" ht="15.75" hidden="1" x14ac:dyDescent="0.25">
      <c r="A264" s="732"/>
      <c r="B264" s="1056" t="str">
        <f>G23</f>
        <v xml:space="preserve">SITE 3:  -- </v>
      </c>
      <c r="C264" s="946" t="s">
        <v>676</v>
      </c>
      <c r="D264" s="946" t="s">
        <v>28</v>
      </c>
      <c r="E264" s="947" t="s">
        <v>29</v>
      </c>
      <c r="F264" s="947" t="s">
        <v>30</v>
      </c>
      <c r="G264" s="947" t="s">
        <v>31</v>
      </c>
      <c r="H264" s="947" t="s">
        <v>32</v>
      </c>
      <c r="I264" s="947" t="s">
        <v>33</v>
      </c>
      <c r="J264" s="947" t="s">
        <v>8</v>
      </c>
      <c r="K264" s="947" t="s">
        <v>9</v>
      </c>
      <c r="L264" s="947" t="s">
        <v>0</v>
      </c>
      <c r="M264" s="947" t="s">
        <v>2</v>
      </c>
      <c r="N264" s="947" t="s">
        <v>3</v>
      </c>
      <c r="O264" s="948" t="s">
        <v>4</v>
      </c>
      <c r="P264" s="948" t="s">
        <v>19</v>
      </c>
      <c r="Q264" s="732"/>
      <c r="R264" s="732"/>
      <c r="S264" s="732"/>
      <c r="T264" s="732"/>
      <c r="U264" s="732"/>
      <c r="V264" s="732"/>
      <c r="W264" s="732"/>
      <c r="X264" s="732"/>
      <c r="Y264" s="732"/>
      <c r="Z264" s="732"/>
      <c r="AA264" s="732"/>
      <c r="AB264" s="732"/>
      <c r="AC264" s="732"/>
      <c r="AD264" s="732"/>
      <c r="AE264" s="732"/>
      <c r="AF264" s="732"/>
      <c r="AG264" s="732"/>
      <c r="AH264" s="732"/>
      <c r="AI264" s="732"/>
      <c r="AJ264" s="732"/>
      <c r="AK264" s="732"/>
      <c r="AL264" s="732"/>
      <c r="AM264" s="732"/>
      <c r="AN264" s="732"/>
      <c r="AO264" s="732"/>
      <c r="AP264" s="732"/>
      <c r="AQ264" s="732"/>
      <c r="AR264" s="732"/>
      <c r="AS264" s="732"/>
      <c r="AT264" s="732"/>
      <c r="AU264" s="732"/>
      <c r="AV264" s="732"/>
      <c r="AW264" s="732"/>
      <c r="AX264" s="732"/>
      <c r="AY264" s="732"/>
      <c r="AZ264" s="732"/>
      <c r="BA264" s="732"/>
      <c r="BB264" s="732"/>
      <c r="BC264" s="732"/>
      <c r="BD264" s="732"/>
      <c r="BE264" s="732"/>
      <c r="BF264" s="732"/>
      <c r="BG264" s="732"/>
      <c r="BH264" s="732"/>
      <c r="BI264" s="732"/>
      <c r="BJ264" s="732"/>
      <c r="BK264" s="732"/>
      <c r="BL264" s="732"/>
      <c r="BM264" s="732"/>
      <c r="BN264" s="732"/>
      <c r="BO264" s="732"/>
      <c r="BP264" s="732"/>
      <c r="BQ264" s="732"/>
      <c r="BR264" s="732"/>
      <c r="BS264" s="732"/>
      <c r="BT264" s="732"/>
      <c r="BU264" s="732"/>
      <c r="BV264" s="732"/>
      <c r="BW264" s="732"/>
      <c r="BX264" s="732"/>
    </row>
    <row r="265" spans="1:76" s="64" customFormat="1" ht="15" hidden="1" x14ac:dyDescent="0.25">
      <c r="A265" s="732"/>
      <c r="B265" s="675" t="s">
        <v>642</v>
      </c>
      <c r="C265" s="676">
        <f>H29</f>
        <v>0</v>
      </c>
      <c r="D265" s="621">
        <f>$C$265/12</f>
        <v>0</v>
      </c>
      <c r="E265" s="621">
        <f t="shared" ref="E265:O265" si="152">$C$265/12</f>
        <v>0</v>
      </c>
      <c r="F265" s="621">
        <f t="shared" si="152"/>
        <v>0</v>
      </c>
      <c r="G265" s="621">
        <f t="shared" si="152"/>
        <v>0</v>
      </c>
      <c r="H265" s="621">
        <f t="shared" si="152"/>
        <v>0</v>
      </c>
      <c r="I265" s="621">
        <f t="shared" si="152"/>
        <v>0</v>
      </c>
      <c r="J265" s="621">
        <f t="shared" si="152"/>
        <v>0</v>
      </c>
      <c r="K265" s="621">
        <f t="shared" si="152"/>
        <v>0</v>
      </c>
      <c r="L265" s="621">
        <f t="shared" si="152"/>
        <v>0</v>
      </c>
      <c r="M265" s="621">
        <f t="shared" si="152"/>
        <v>0</v>
      </c>
      <c r="N265" s="621">
        <f t="shared" si="152"/>
        <v>0</v>
      </c>
      <c r="O265" s="621">
        <f t="shared" si="152"/>
        <v>0</v>
      </c>
      <c r="P265" s="1057">
        <f>SUM(D265:O265)</f>
        <v>0</v>
      </c>
      <c r="Q265" s="732"/>
      <c r="R265" s="732"/>
      <c r="S265" s="732"/>
      <c r="T265" s="732"/>
      <c r="U265" s="732"/>
      <c r="V265" s="732"/>
      <c r="W265" s="732"/>
      <c r="X265" s="732"/>
      <c r="Y265" s="732"/>
      <c r="Z265" s="732"/>
      <c r="AA265" s="732"/>
      <c r="AB265" s="732"/>
      <c r="AC265" s="732"/>
      <c r="AD265" s="732"/>
      <c r="AE265" s="732"/>
      <c r="AF265" s="732"/>
      <c r="AG265" s="732"/>
      <c r="AH265" s="732"/>
      <c r="AI265" s="732"/>
      <c r="AJ265" s="732"/>
      <c r="AK265" s="732"/>
      <c r="AL265" s="732"/>
      <c r="AM265" s="732"/>
      <c r="AN265" s="732"/>
      <c r="AO265" s="732"/>
      <c r="AP265" s="732"/>
      <c r="AQ265" s="732"/>
      <c r="AR265" s="732"/>
      <c r="AS265" s="732"/>
      <c r="AT265" s="732"/>
      <c r="AU265" s="732"/>
      <c r="AV265" s="732"/>
      <c r="AW265" s="732"/>
      <c r="AX265" s="732"/>
      <c r="AY265" s="732"/>
      <c r="AZ265" s="732"/>
      <c r="BA265" s="732"/>
      <c r="BB265" s="732"/>
      <c r="BC265" s="732"/>
      <c r="BD265" s="732"/>
      <c r="BE265" s="732"/>
      <c r="BF265" s="732"/>
      <c r="BG265" s="732"/>
      <c r="BH265" s="732"/>
      <c r="BI265" s="732"/>
      <c r="BJ265" s="732"/>
      <c r="BK265" s="732"/>
      <c r="BL265" s="732"/>
      <c r="BM265" s="732"/>
      <c r="BN265" s="732"/>
      <c r="BO265" s="732"/>
      <c r="BP265" s="732"/>
      <c r="BQ265" s="732"/>
      <c r="BR265" s="732"/>
      <c r="BS265" s="732"/>
      <c r="BT265" s="732"/>
      <c r="BU265" s="732"/>
      <c r="BV265" s="732"/>
      <c r="BW265" s="732"/>
      <c r="BX265" s="732"/>
    </row>
    <row r="266" spans="1:76" s="64" customFormat="1" ht="30" hidden="1" x14ac:dyDescent="0.25">
      <c r="A266" s="732"/>
      <c r="B266" s="1058" t="s">
        <v>643</v>
      </c>
      <c r="C266" s="1059">
        <f>H33</f>
        <v>0</v>
      </c>
      <c r="D266" s="621">
        <f>$C$266/12</f>
        <v>0</v>
      </c>
      <c r="E266" s="621">
        <f t="shared" ref="E266:O266" si="153">$C$266/12</f>
        <v>0</v>
      </c>
      <c r="F266" s="621">
        <f t="shared" si="153"/>
        <v>0</v>
      </c>
      <c r="G266" s="621">
        <f t="shared" si="153"/>
        <v>0</v>
      </c>
      <c r="H266" s="621">
        <f t="shared" si="153"/>
        <v>0</v>
      </c>
      <c r="I266" s="621">
        <f t="shared" si="153"/>
        <v>0</v>
      </c>
      <c r="J266" s="621">
        <f t="shared" si="153"/>
        <v>0</v>
      </c>
      <c r="K266" s="621">
        <f t="shared" si="153"/>
        <v>0</v>
      </c>
      <c r="L266" s="621">
        <f t="shared" si="153"/>
        <v>0</v>
      </c>
      <c r="M266" s="621">
        <f t="shared" si="153"/>
        <v>0</v>
      </c>
      <c r="N266" s="621">
        <f t="shared" si="153"/>
        <v>0</v>
      </c>
      <c r="O266" s="621">
        <f t="shared" si="153"/>
        <v>0</v>
      </c>
      <c r="P266" s="1057">
        <f t="shared" ref="P266:P273" si="154">SUM(D266:O266)</f>
        <v>0</v>
      </c>
      <c r="Q266" s="732"/>
      <c r="R266" s="732"/>
      <c r="S266" s="732"/>
      <c r="T266" s="732"/>
      <c r="U266" s="732"/>
      <c r="V266" s="732"/>
      <c r="W266" s="732"/>
      <c r="X266" s="732"/>
      <c r="Y266" s="732"/>
      <c r="Z266" s="732"/>
      <c r="AA266" s="732"/>
      <c r="AB266" s="732"/>
      <c r="AC266" s="732"/>
      <c r="AD266" s="732"/>
      <c r="AE266" s="732"/>
      <c r="AF266" s="732"/>
      <c r="AG266" s="732"/>
      <c r="AH266" s="732"/>
      <c r="AI266" s="732"/>
      <c r="AJ266" s="732"/>
      <c r="AK266" s="732"/>
      <c r="AL266" s="732"/>
      <c r="AM266" s="732"/>
      <c r="AN266" s="732"/>
      <c r="AO266" s="732"/>
      <c r="AP266" s="732"/>
      <c r="AQ266" s="732"/>
      <c r="AR266" s="732"/>
      <c r="AS266" s="732"/>
      <c r="AT266" s="732"/>
      <c r="AU266" s="732"/>
      <c r="AV266" s="732"/>
      <c r="AW266" s="732"/>
      <c r="AX266" s="732"/>
      <c r="AY266" s="732"/>
      <c r="AZ266" s="732"/>
      <c r="BA266" s="732"/>
      <c r="BB266" s="732"/>
      <c r="BC266" s="732"/>
      <c r="BD266" s="732"/>
      <c r="BE266" s="732"/>
      <c r="BF266" s="732"/>
      <c r="BG266" s="732"/>
      <c r="BH266" s="732"/>
      <c r="BI266" s="732"/>
      <c r="BJ266" s="732"/>
      <c r="BK266" s="732"/>
      <c r="BL266" s="732"/>
      <c r="BM266" s="732"/>
      <c r="BN266" s="732"/>
      <c r="BO266" s="732"/>
      <c r="BP266" s="732"/>
      <c r="BQ266" s="732"/>
      <c r="BR266" s="732"/>
      <c r="BS266" s="732"/>
      <c r="BT266" s="732"/>
      <c r="BU266" s="732"/>
      <c r="BV266" s="732"/>
      <c r="BW266" s="732"/>
      <c r="BX266" s="732"/>
    </row>
    <row r="267" spans="1:76" s="64" customFormat="1" ht="15" hidden="1" x14ac:dyDescent="0.25">
      <c r="A267" s="732"/>
      <c r="B267" s="675" t="s">
        <v>644</v>
      </c>
      <c r="C267" s="676">
        <f>H35</f>
        <v>0</v>
      </c>
      <c r="D267" s="621">
        <f>IF($G$35="Yes",'2. Indoor Water Demand'!F145,0)</f>
        <v>0</v>
      </c>
      <c r="E267" s="621">
        <f>IF($G$35="Yes",'2. Indoor Water Demand'!G145,0)</f>
        <v>0</v>
      </c>
      <c r="F267" s="621">
        <f>IF($G$35="Yes",'2. Indoor Water Demand'!H145,0)</f>
        <v>0</v>
      </c>
      <c r="G267" s="621">
        <f>IF($G$35="Yes",'2. Indoor Water Demand'!I145,0)</f>
        <v>0</v>
      </c>
      <c r="H267" s="621">
        <f>IF($G$35="Yes",'2. Indoor Water Demand'!J145,0)</f>
        <v>0</v>
      </c>
      <c r="I267" s="621">
        <f>IF($G$35="Yes",'2. Indoor Water Demand'!K145,0)</f>
        <v>0</v>
      </c>
      <c r="J267" s="621">
        <f>IF($G$35="Yes",'2. Indoor Water Demand'!L145,0)</f>
        <v>0</v>
      </c>
      <c r="K267" s="621">
        <f>IF($G$35="Yes",'2. Indoor Water Demand'!M145,0)</f>
        <v>0</v>
      </c>
      <c r="L267" s="621">
        <f>IF($G$35="Yes",'2. Indoor Water Demand'!N145,0)</f>
        <v>0</v>
      </c>
      <c r="M267" s="621">
        <f>IF($G$35="Yes",'2. Indoor Water Demand'!O145,0)</f>
        <v>0</v>
      </c>
      <c r="N267" s="621">
        <f>IF($G$35="Yes",'2. Indoor Water Demand'!P145,0)</f>
        <v>0</v>
      </c>
      <c r="O267" s="621">
        <f>IF($G$35="Yes",'2. Indoor Water Demand'!Q145,0)</f>
        <v>0</v>
      </c>
      <c r="P267" s="1057">
        <f t="shared" si="154"/>
        <v>0</v>
      </c>
      <c r="Q267" s="732"/>
      <c r="R267" s="732"/>
      <c r="S267" s="732"/>
      <c r="T267" s="732"/>
      <c r="U267" s="732"/>
      <c r="V267" s="732"/>
      <c r="W267" s="732"/>
      <c r="X267" s="732"/>
      <c r="Y267" s="732"/>
      <c r="Z267" s="732"/>
      <c r="AA267" s="732"/>
      <c r="AB267" s="732"/>
      <c r="AC267" s="732"/>
      <c r="AD267" s="732"/>
      <c r="AE267" s="732"/>
      <c r="AF267" s="732"/>
      <c r="AG267" s="732"/>
      <c r="AH267" s="732"/>
      <c r="AI267" s="732"/>
      <c r="AJ267" s="732"/>
      <c r="AK267" s="732"/>
      <c r="AL267" s="732"/>
      <c r="AM267" s="732"/>
      <c r="AN267" s="732"/>
      <c r="AO267" s="732"/>
      <c r="AP267" s="732"/>
      <c r="AQ267" s="732"/>
      <c r="AR267" s="732"/>
      <c r="AS267" s="732"/>
      <c r="AT267" s="732"/>
      <c r="AU267" s="732"/>
      <c r="AV267" s="732"/>
      <c r="AW267" s="732"/>
      <c r="AX267" s="732"/>
      <c r="AY267" s="732"/>
      <c r="AZ267" s="732"/>
      <c r="BA267" s="732"/>
      <c r="BB267" s="732"/>
      <c r="BC267" s="732"/>
      <c r="BD267" s="732"/>
      <c r="BE267" s="732"/>
      <c r="BF267" s="732"/>
      <c r="BG267" s="732"/>
      <c r="BH267" s="732"/>
      <c r="BI267" s="732"/>
      <c r="BJ267" s="732"/>
      <c r="BK267" s="732"/>
      <c r="BL267" s="732"/>
      <c r="BM267" s="732"/>
      <c r="BN267" s="732"/>
      <c r="BO267" s="732"/>
      <c r="BP267" s="732"/>
      <c r="BQ267" s="732"/>
      <c r="BR267" s="732"/>
      <c r="BS267" s="732"/>
      <c r="BT267" s="732"/>
      <c r="BU267" s="732"/>
      <c r="BV267" s="732"/>
      <c r="BW267" s="732"/>
      <c r="BX267" s="732"/>
    </row>
    <row r="268" spans="1:76" s="64" customFormat="1" ht="15" hidden="1" x14ac:dyDescent="0.25">
      <c r="A268" s="732"/>
      <c r="B268" s="675" t="s">
        <v>658</v>
      </c>
      <c r="C268" s="676">
        <f>H42</f>
        <v>0</v>
      </c>
      <c r="D268" s="621">
        <f>IF($G$41="Manual Entry",$H$41/12,(SUM($H$38:$H$40)/12))</f>
        <v>0</v>
      </c>
      <c r="E268" s="621">
        <f t="shared" ref="E268:O268" si="155">IF($G$41="Manual Entry",$H$41/12,(SUM($H$38:$H$40)/12))</f>
        <v>0</v>
      </c>
      <c r="F268" s="621">
        <f t="shared" si="155"/>
        <v>0</v>
      </c>
      <c r="G268" s="621">
        <f t="shared" si="155"/>
        <v>0</v>
      </c>
      <c r="H268" s="621">
        <f t="shared" si="155"/>
        <v>0</v>
      </c>
      <c r="I268" s="621">
        <f t="shared" si="155"/>
        <v>0</v>
      </c>
      <c r="J268" s="621">
        <f t="shared" si="155"/>
        <v>0</v>
      </c>
      <c r="K268" s="621">
        <f t="shared" si="155"/>
        <v>0</v>
      </c>
      <c r="L268" s="621">
        <f t="shared" si="155"/>
        <v>0</v>
      </c>
      <c r="M268" s="621">
        <f t="shared" si="155"/>
        <v>0</v>
      </c>
      <c r="N268" s="621">
        <f t="shared" si="155"/>
        <v>0</v>
      </c>
      <c r="O268" s="621">
        <f t="shared" si="155"/>
        <v>0</v>
      </c>
      <c r="P268" s="1057">
        <f t="shared" si="154"/>
        <v>0</v>
      </c>
      <c r="Q268" s="732"/>
      <c r="R268" s="732"/>
      <c r="S268" s="732"/>
      <c r="T268" s="732"/>
      <c r="U268" s="732"/>
      <c r="V268" s="732"/>
      <c r="W268" s="732"/>
      <c r="X268" s="732"/>
      <c r="Y268" s="732"/>
      <c r="Z268" s="732"/>
      <c r="AA268" s="732"/>
      <c r="AB268" s="732"/>
      <c r="AC268" s="732"/>
      <c r="AD268" s="732"/>
      <c r="AE268" s="732"/>
      <c r="AF268" s="732"/>
      <c r="AG268" s="732"/>
      <c r="AH268" s="732"/>
      <c r="AI268" s="732"/>
      <c r="AJ268" s="732"/>
      <c r="AK268" s="732"/>
      <c r="AL268" s="732"/>
      <c r="AM268" s="732"/>
      <c r="AN268" s="732"/>
      <c r="AO268" s="732"/>
      <c r="AP268" s="732"/>
      <c r="AQ268" s="732"/>
      <c r="AR268" s="732"/>
      <c r="AS268" s="732"/>
      <c r="AT268" s="732"/>
      <c r="AU268" s="732"/>
      <c r="AV268" s="732"/>
      <c r="AW268" s="732"/>
      <c r="AX268" s="732"/>
      <c r="AY268" s="732"/>
      <c r="AZ268" s="732"/>
      <c r="BA268" s="732"/>
      <c r="BB268" s="732"/>
      <c r="BC268" s="732"/>
      <c r="BD268" s="732"/>
      <c r="BE268" s="732"/>
      <c r="BF268" s="732"/>
      <c r="BG268" s="732"/>
      <c r="BH268" s="732"/>
      <c r="BI268" s="732"/>
      <c r="BJ268" s="732"/>
      <c r="BK268" s="732"/>
      <c r="BL268" s="732"/>
      <c r="BM268" s="732"/>
      <c r="BN268" s="732"/>
      <c r="BO268" s="732"/>
      <c r="BP268" s="732"/>
      <c r="BQ268" s="732"/>
      <c r="BR268" s="732"/>
      <c r="BS268" s="732"/>
      <c r="BT268" s="732"/>
      <c r="BU268" s="732"/>
      <c r="BV268" s="732"/>
      <c r="BW268" s="732"/>
      <c r="BX268" s="732"/>
    </row>
    <row r="269" spans="1:76" s="64" customFormat="1" ht="15" hidden="1" x14ac:dyDescent="0.25">
      <c r="A269" s="732"/>
      <c r="B269" s="1060" t="s">
        <v>257</v>
      </c>
      <c r="C269" s="1061">
        <f>SUM(C265:C268)</f>
        <v>0</v>
      </c>
      <c r="D269" s="1059">
        <f>SUM(D265:D268)</f>
        <v>0</v>
      </c>
      <c r="E269" s="1059">
        <f t="shared" ref="E269" si="156">SUM(E265:E268)</f>
        <v>0</v>
      </c>
      <c r="F269" s="1059">
        <f t="shared" ref="F269" si="157">SUM(F265:F268)</f>
        <v>0</v>
      </c>
      <c r="G269" s="1059">
        <f t="shared" ref="G269" si="158">SUM(G265:G268)</f>
        <v>0</v>
      </c>
      <c r="H269" s="1059">
        <f t="shared" ref="H269" si="159">SUM(H265:H268)</f>
        <v>0</v>
      </c>
      <c r="I269" s="1059">
        <f t="shared" ref="I269" si="160">SUM(I265:I268)</f>
        <v>0</v>
      </c>
      <c r="J269" s="1059">
        <f t="shared" ref="J269" si="161">SUM(J265:J268)</f>
        <v>0</v>
      </c>
      <c r="K269" s="1059">
        <f t="shared" ref="K269" si="162">SUM(K265:K268)</f>
        <v>0</v>
      </c>
      <c r="L269" s="1059">
        <f t="shared" ref="L269" si="163">SUM(L265:L268)</f>
        <v>0</v>
      </c>
      <c r="M269" s="1059">
        <f t="shared" ref="M269" si="164">SUM(M265:M268)</f>
        <v>0</v>
      </c>
      <c r="N269" s="1059">
        <f t="shared" ref="N269" si="165">SUM(N265:N268)</f>
        <v>0</v>
      </c>
      <c r="O269" s="1059">
        <f t="shared" ref="O269" si="166">SUM(O265:O268)</f>
        <v>0</v>
      </c>
      <c r="P269" s="1062">
        <f t="shared" si="154"/>
        <v>0</v>
      </c>
      <c r="Q269" s="732"/>
      <c r="R269" s="732"/>
      <c r="S269" s="732"/>
      <c r="T269" s="732"/>
      <c r="U269" s="732"/>
      <c r="V269" s="732"/>
      <c r="W269" s="732"/>
      <c r="X269" s="732"/>
      <c r="Y269" s="732"/>
      <c r="Z269" s="732"/>
      <c r="AA269" s="732"/>
      <c r="AB269" s="732"/>
      <c r="AC269" s="732"/>
      <c r="AD269" s="732"/>
      <c r="AE269" s="732"/>
      <c r="AF269" s="732"/>
      <c r="AG269" s="732"/>
      <c r="AH269" s="732"/>
      <c r="AI269" s="732"/>
      <c r="AJ269" s="732"/>
      <c r="AK269" s="732"/>
      <c r="AL269" s="732"/>
      <c r="AM269" s="732"/>
      <c r="AN269" s="732"/>
      <c r="AO269" s="732"/>
      <c r="AP269" s="732"/>
      <c r="AQ269" s="732"/>
      <c r="AR269" s="732"/>
      <c r="AS269" s="732"/>
      <c r="AT269" s="732"/>
      <c r="AU269" s="732"/>
      <c r="AV269" s="732"/>
      <c r="AW269" s="732"/>
      <c r="AX269" s="732"/>
      <c r="AY269" s="732"/>
      <c r="AZ269" s="732"/>
      <c r="BA269" s="732"/>
      <c r="BB269" s="732"/>
      <c r="BC269" s="732"/>
      <c r="BD269" s="732"/>
      <c r="BE269" s="732"/>
      <c r="BF269" s="732"/>
      <c r="BG269" s="732"/>
      <c r="BH269" s="732"/>
      <c r="BI269" s="732"/>
      <c r="BJ269" s="732"/>
      <c r="BK269" s="732"/>
      <c r="BL269" s="732"/>
      <c r="BM269" s="732"/>
      <c r="BN269" s="732"/>
      <c r="BO269" s="732"/>
      <c r="BP269" s="732"/>
      <c r="BQ269" s="732"/>
      <c r="BR269" s="732"/>
      <c r="BS269" s="732"/>
      <c r="BT269" s="732"/>
      <c r="BU269" s="732"/>
      <c r="BV269" s="732"/>
      <c r="BW269" s="732"/>
      <c r="BX269" s="732"/>
    </row>
    <row r="270" spans="1:76" s="64" customFormat="1" ht="15" hidden="1" x14ac:dyDescent="0.25">
      <c r="A270" s="732"/>
      <c r="B270" s="675" t="s">
        <v>656</v>
      </c>
      <c r="C270" s="676">
        <f>H49</f>
        <v>0</v>
      </c>
      <c r="D270" s="621">
        <f>IF($G$48="Manual Entry",'4. Outdoor Water Demand'!C102,IF('7. Project Definition'!$G$47="Yes",'4. Outdoor Water Demand'!C94,0))</f>
        <v>0</v>
      </c>
      <c r="E270" s="621">
        <f>IF($G$48="Manual Entry",'4. Outdoor Water Demand'!D102,IF('7. Project Definition'!$G$47="Yes",'4. Outdoor Water Demand'!D94,0))</f>
        <v>0</v>
      </c>
      <c r="F270" s="621">
        <f>IF($G$48="Manual Entry",'4. Outdoor Water Demand'!E102,IF('7. Project Definition'!$G$47="Yes",'4. Outdoor Water Demand'!E94,0))</f>
        <v>0</v>
      </c>
      <c r="G270" s="621">
        <f>IF($G$48="Manual Entry",'4. Outdoor Water Demand'!F102,IF('7. Project Definition'!$G$47="Yes",'4. Outdoor Water Demand'!F94,0))</f>
        <v>0</v>
      </c>
      <c r="H270" s="621">
        <f>IF($G$48="Manual Entry",'4. Outdoor Water Demand'!G102,IF('7. Project Definition'!$G$47="Yes",'4. Outdoor Water Demand'!G94,0))</f>
        <v>0</v>
      </c>
      <c r="I270" s="621">
        <f>IF($G$48="Manual Entry",'4. Outdoor Water Demand'!H102,IF('7. Project Definition'!$G$47="Yes",'4. Outdoor Water Demand'!H94,0))</f>
        <v>0</v>
      </c>
      <c r="J270" s="621">
        <f>IF($G$48="Manual Entry",'4. Outdoor Water Demand'!I102,IF('7. Project Definition'!$G$47="Yes",'4. Outdoor Water Demand'!I94,0))</f>
        <v>0</v>
      </c>
      <c r="K270" s="621">
        <f>IF($G$48="Manual Entry",'4. Outdoor Water Demand'!J102,IF('7. Project Definition'!$G$47="Yes",'4. Outdoor Water Demand'!J94,0))</f>
        <v>0</v>
      </c>
      <c r="L270" s="621">
        <f>IF($G$48="Manual Entry",'4. Outdoor Water Demand'!K102,IF('7. Project Definition'!$G$47="Yes",'4. Outdoor Water Demand'!K94,0))</f>
        <v>0</v>
      </c>
      <c r="M270" s="621">
        <f>IF($G$48="Manual Entry",'4. Outdoor Water Demand'!L102,IF('7. Project Definition'!$G$47="Yes",'4. Outdoor Water Demand'!L94,0))</f>
        <v>0</v>
      </c>
      <c r="N270" s="621">
        <f>IF($G$48="Manual Entry",'4. Outdoor Water Demand'!M102,IF('7. Project Definition'!$G$47="Yes",'4. Outdoor Water Demand'!M94,0))</f>
        <v>0</v>
      </c>
      <c r="O270" s="621">
        <f>IF($G$48="Manual Entry",'4. Outdoor Water Demand'!N102,IF('7. Project Definition'!$G$47="Yes",'4. Outdoor Water Demand'!N94,0))</f>
        <v>0</v>
      </c>
      <c r="P270" s="1057">
        <f t="shared" si="154"/>
        <v>0</v>
      </c>
      <c r="Q270" s="732"/>
      <c r="R270" s="732"/>
      <c r="S270" s="732"/>
      <c r="T270" s="732"/>
      <c r="U270" s="732"/>
      <c r="V270" s="732"/>
      <c r="W270" s="732"/>
      <c r="X270" s="732"/>
      <c r="Y270" s="732"/>
      <c r="Z270" s="732"/>
      <c r="AA270" s="732"/>
      <c r="AB270" s="732"/>
      <c r="AC270" s="732"/>
      <c r="AD270" s="732"/>
      <c r="AE270" s="732"/>
      <c r="AF270" s="732"/>
      <c r="AG270" s="732"/>
      <c r="AH270" s="732"/>
      <c r="AI270" s="732"/>
      <c r="AJ270" s="732"/>
      <c r="AK270" s="732"/>
      <c r="AL270" s="732"/>
      <c r="AM270" s="732"/>
      <c r="AN270" s="732"/>
      <c r="AO270" s="732"/>
      <c r="AP270" s="732"/>
      <c r="AQ270" s="732"/>
      <c r="AR270" s="732"/>
      <c r="AS270" s="732"/>
      <c r="AT270" s="732"/>
      <c r="AU270" s="732"/>
      <c r="AV270" s="732"/>
      <c r="AW270" s="732"/>
      <c r="AX270" s="732"/>
      <c r="AY270" s="732"/>
      <c r="AZ270" s="732"/>
      <c r="BA270" s="732"/>
      <c r="BB270" s="732"/>
      <c r="BC270" s="732"/>
      <c r="BD270" s="732"/>
      <c r="BE270" s="732"/>
      <c r="BF270" s="732"/>
      <c r="BG270" s="732"/>
      <c r="BH270" s="732"/>
      <c r="BI270" s="732"/>
      <c r="BJ270" s="732"/>
      <c r="BK270" s="732"/>
      <c r="BL270" s="732"/>
      <c r="BM270" s="732"/>
      <c r="BN270" s="732"/>
      <c r="BO270" s="732"/>
      <c r="BP270" s="732"/>
      <c r="BQ270" s="732"/>
      <c r="BR270" s="732"/>
      <c r="BS270" s="732"/>
      <c r="BT270" s="732"/>
      <c r="BU270" s="732"/>
      <c r="BV270" s="732"/>
      <c r="BW270" s="732"/>
      <c r="BX270" s="732"/>
    </row>
    <row r="271" spans="1:76" s="64" customFormat="1" ht="15" hidden="1" x14ac:dyDescent="0.25">
      <c r="A271" s="732"/>
      <c r="B271" s="675" t="s">
        <v>657</v>
      </c>
      <c r="C271" s="676">
        <f>H54</f>
        <v>0</v>
      </c>
      <c r="D271" s="621">
        <f>IF($G$53="Manual Entry",$H$53/12,(SUM($H$51:$H$52)/12))</f>
        <v>0</v>
      </c>
      <c r="E271" s="621">
        <f t="shared" ref="E271:O271" si="167">IF($G$53="Manual Entry",$H$53/12,(SUM($H$51:$H$52)/12))</f>
        <v>0</v>
      </c>
      <c r="F271" s="621">
        <f t="shared" si="167"/>
        <v>0</v>
      </c>
      <c r="G271" s="621">
        <f t="shared" si="167"/>
        <v>0</v>
      </c>
      <c r="H271" s="621">
        <f t="shared" si="167"/>
        <v>0</v>
      </c>
      <c r="I271" s="621">
        <f t="shared" si="167"/>
        <v>0</v>
      </c>
      <c r="J271" s="621">
        <f t="shared" si="167"/>
        <v>0</v>
      </c>
      <c r="K271" s="621">
        <f t="shared" si="167"/>
        <v>0</v>
      </c>
      <c r="L271" s="621">
        <f t="shared" si="167"/>
        <v>0</v>
      </c>
      <c r="M271" s="621">
        <f t="shared" si="167"/>
        <v>0</v>
      </c>
      <c r="N271" s="621">
        <f t="shared" si="167"/>
        <v>0</v>
      </c>
      <c r="O271" s="621">
        <f t="shared" si="167"/>
        <v>0</v>
      </c>
      <c r="P271" s="1057">
        <f t="shared" si="154"/>
        <v>0</v>
      </c>
      <c r="Q271" s="732"/>
      <c r="R271" s="732"/>
      <c r="S271" s="732"/>
      <c r="T271" s="732"/>
      <c r="U271" s="732"/>
      <c r="V271" s="732"/>
      <c r="W271" s="732"/>
      <c r="X271" s="732"/>
      <c r="Y271" s="732"/>
      <c r="Z271" s="732"/>
      <c r="AA271" s="732"/>
      <c r="AB271" s="732"/>
      <c r="AC271" s="732"/>
      <c r="AD271" s="732"/>
      <c r="AE271" s="732"/>
      <c r="AF271" s="732"/>
      <c r="AG271" s="732"/>
      <c r="AH271" s="732"/>
      <c r="AI271" s="732"/>
      <c r="AJ271" s="732"/>
      <c r="AK271" s="732"/>
      <c r="AL271" s="732"/>
      <c r="AM271" s="732"/>
      <c r="AN271" s="732"/>
      <c r="AO271" s="732"/>
      <c r="AP271" s="732"/>
      <c r="AQ271" s="732"/>
      <c r="AR271" s="732"/>
      <c r="AS271" s="732"/>
      <c r="AT271" s="732"/>
      <c r="AU271" s="732"/>
      <c r="AV271" s="732"/>
      <c r="AW271" s="732"/>
      <c r="AX271" s="732"/>
      <c r="AY271" s="732"/>
      <c r="AZ271" s="732"/>
      <c r="BA271" s="732"/>
      <c r="BB271" s="732"/>
      <c r="BC271" s="732"/>
      <c r="BD271" s="732"/>
      <c r="BE271" s="732"/>
      <c r="BF271" s="732"/>
      <c r="BG271" s="732"/>
      <c r="BH271" s="732"/>
      <c r="BI271" s="732"/>
      <c r="BJ271" s="732"/>
      <c r="BK271" s="732"/>
      <c r="BL271" s="732"/>
      <c r="BM271" s="732"/>
      <c r="BN271" s="732"/>
      <c r="BO271" s="732"/>
      <c r="BP271" s="732"/>
      <c r="BQ271" s="732"/>
      <c r="BR271" s="732"/>
      <c r="BS271" s="732"/>
      <c r="BT271" s="732"/>
      <c r="BU271" s="732"/>
      <c r="BV271" s="732"/>
      <c r="BW271" s="732"/>
      <c r="BX271" s="732"/>
    </row>
    <row r="272" spans="1:76" s="64" customFormat="1" ht="15" hidden="1" x14ac:dyDescent="0.25">
      <c r="A272" s="732"/>
      <c r="B272" s="1060" t="s">
        <v>258</v>
      </c>
      <c r="C272" s="1061">
        <f>SUM(C270:C271)</f>
        <v>0</v>
      </c>
      <c r="D272" s="676">
        <f>SUM(D270:D271)</f>
        <v>0</v>
      </c>
      <c r="E272" s="676">
        <f t="shared" ref="E272" si="168">SUM(E270:E271)</f>
        <v>0</v>
      </c>
      <c r="F272" s="676">
        <f t="shared" ref="F272" si="169">SUM(F270:F271)</f>
        <v>0</v>
      </c>
      <c r="G272" s="676">
        <f t="shared" ref="G272" si="170">SUM(G270:G271)</f>
        <v>0</v>
      </c>
      <c r="H272" s="676">
        <f t="shared" ref="H272" si="171">SUM(H270:H271)</f>
        <v>0</v>
      </c>
      <c r="I272" s="676">
        <f t="shared" ref="I272" si="172">SUM(I270:I271)</f>
        <v>0</v>
      </c>
      <c r="J272" s="676">
        <f t="shared" ref="J272" si="173">SUM(J270:J271)</f>
        <v>0</v>
      </c>
      <c r="K272" s="676">
        <f t="shared" ref="K272" si="174">SUM(K270:K271)</f>
        <v>0</v>
      </c>
      <c r="L272" s="676">
        <f t="shared" ref="L272" si="175">SUM(L270:L271)</f>
        <v>0</v>
      </c>
      <c r="M272" s="676">
        <f t="shared" ref="M272" si="176">SUM(M270:M271)</f>
        <v>0</v>
      </c>
      <c r="N272" s="676">
        <f t="shared" ref="N272" si="177">SUM(N270:N271)</f>
        <v>0</v>
      </c>
      <c r="O272" s="676">
        <f t="shared" ref="O272" si="178">SUM(O270:O271)</f>
        <v>0</v>
      </c>
      <c r="P272" s="1057">
        <f t="shared" si="154"/>
        <v>0</v>
      </c>
      <c r="Q272" s="732"/>
      <c r="R272" s="732"/>
      <c r="S272" s="732"/>
      <c r="T272" s="732"/>
      <c r="U272" s="732"/>
      <c r="V272" s="732"/>
      <c r="W272" s="732"/>
      <c r="X272" s="732"/>
      <c r="Y272" s="732"/>
      <c r="Z272" s="732"/>
      <c r="AA272" s="732"/>
      <c r="AB272" s="732"/>
      <c r="AC272" s="732"/>
      <c r="AD272" s="732"/>
      <c r="AE272" s="732"/>
      <c r="AF272" s="732"/>
      <c r="AG272" s="732"/>
      <c r="AH272" s="732"/>
      <c r="AI272" s="732"/>
      <c r="AJ272" s="732"/>
      <c r="AK272" s="732"/>
      <c r="AL272" s="732"/>
      <c r="AM272" s="732"/>
      <c r="AN272" s="732"/>
      <c r="AO272" s="732"/>
      <c r="AP272" s="732"/>
      <c r="AQ272" s="732"/>
      <c r="AR272" s="732"/>
      <c r="AS272" s="732"/>
      <c r="AT272" s="732"/>
      <c r="AU272" s="732"/>
      <c r="AV272" s="732"/>
      <c r="AW272" s="732"/>
      <c r="AX272" s="732"/>
      <c r="AY272" s="732"/>
      <c r="AZ272" s="732"/>
      <c r="BA272" s="732"/>
      <c r="BB272" s="732"/>
      <c r="BC272" s="732"/>
      <c r="BD272" s="732"/>
      <c r="BE272" s="732"/>
      <c r="BF272" s="732"/>
      <c r="BG272" s="732"/>
      <c r="BH272" s="732"/>
      <c r="BI272" s="732"/>
      <c r="BJ272" s="732"/>
      <c r="BK272" s="732"/>
      <c r="BL272" s="732"/>
      <c r="BM272" s="732"/>
      <c r="BN272" s="732"/>
      <c r="BO272" s="732"/>
      <c r="BP272" s="732"/>
      <c r="BQ272" s="732"/>
      <c r="BR272" s="732"/>
      <c r="BS272" s="732"/>
      <c r="BT272" s="732"/>
      <c r="BU272" s="732"/>
      <c r="BV272" s="732"/>
      <c r="BW272" s="732"/>
      <c r="BX272" s="732"/>
    </row>
    <row r="273" spans="1:76" s="64" customFormat="1" ht="15" hidden="1" x14ac:dyDescent="0.25">
      <c r="A273" s="732"/>
      <c r="B273" s="1063" t="s">
        <v>673</v>
      </c>
      <c r="C273" s="601">
        <f>SUM(C269,C272)</f>
        <v>0</v>
      </c>
      <c r="D273" s="601">
        <f>SUM(D269,D272)</f>
        <v>0</v>
      </c>
      <c r="E273" s="601">
        <f t="shared" ref="E273" si="179">SUM(E269,E272)</f>
        <v>0</v>
      </c>
      <c r="F273" s="601">
        <f t="shared" ref="F273" si="180">SUM(F269,F272)</f>
        <v>0</v>
      </c>
      <c r="G273" s="601">
        <f t="shared" ref="G273" si="181">SUM(G269,G272)</f>
        <v>0</v>
      </c>
      <c r="H273" s="601">
        <f t="shared" ref="H273" si="182">SUM(H269,H272)</f>
        <v>0</v>
      </c>
      <c r="I273" s="601">
        <f t="shared" ref="I273" si="183">SUM(I269,I272)</f>
        <v>0</v>
      </c>
      <c r="J273" s="601">
        <f t="shared" ref="J273" si="184">SUM(J269,J272)</f>
        <v>0</v>
      </c>
      <c r="K273" s="601">
        <f t="shared" ref="K273" si="185">SUM(K269,K272)</f>
        <v>0</v>
      </c>
      <c r="L273" s="601">
        <f t="shared" ref="L273" si="186">SUM(L269,L272)</f>
        <v>0</v>
      </c>
      <c r="M273" s="601">
        <f t="shared" ref="M273" si="187">SUM(M269,M272)</f>
        <v>0</v>
      </c>
      <c r="N273" s="601">
        <f t="shared" ref="N273" si="188">SUM(N269,N272)</f>
        <v>0</v>
      </c>
      <c r="O273" s="601">
        <f t="shared" ref="O273" si="189">SUM(O269,O272)</f>
        <v>0</v>
      </c>
      <c r="P273" s="1049">
        <f t="shared" si="154"/>
        <v>0</v>
      </c>
      <c r="Q273" s="732"/>
      <c r="R273" s="732"/>
      <c r="S273" s="732"/>
      <c r="T273" s="732"/>
      <c r="U273" s="732"/>
      <c r="V273" s="732"/>
      <c r="W273" s="732"/>
      <c r="X273" s="732"/>
      <c r="Y273" s="732"/>
      <c r="Z273" s="732"/>
      <c r="AA273" s="732"/>
      <c r="AB273" s="732"/>
      <c r="AC273" s="732"/>
      <c r="AD273" s="732"/>
      <c r="AE273" s="732"/>
      <c r="AF273" s="732"/>
      <c r="AG273" s="732"/>
      <c r="AH273" s="732"/>
      <c r="AI273" s="732"/>
      <c r="AJ273" s="732"/>
      <c r="AK273" s="732"/>
      <c r="AL273" s="732"/>
      <c r="AM273" s="732"/>
      <c r="AN273" s="732"/>
      <c r="AO273" s="732"/>
      <c r="AP273" s="732"/>
      <c r="AQ273" s="732"/>
      <c r="AR273" s="732"/>
      <c r="AS273" s="732"/>
      <c r="AT273" s="732"/>
      <c r="AU273" s="732"/>
      <c r="AV273" s="732"/>
      <c r="AW273" s="732"/>
      <c r="AX273" s="732"/>
      <c r="AY273" s="732"/>
      <c r="AZ273" s="732"/>
      <c r="BA273" s="732"/>
      <c r="BB273" s="732"/>
      <c r="BC273" s="732"/>
      <c r="BD273" s="732"/>
      <c r="BE273" s="732"/>
      <c r="BF273" s="732"/>
      <c r="BG273" s="732"/>
      <c r="BH273" s="732"/>
      <c r="BI273" s="732"/>
      <c r="BJ273" s="732"/>
      <c r="BK273" s="732"/>
      <c r="BL273" s="732"/>
      <c r="BM273" s="732"/>
      <c r="BN273" s="732"/>
      <c r="BO273" s="732"/>
      <c r="BP273" s="732"/>
      <c r="BQ273" s="732"/>
      <c r="BR273" s="732"/>
      <c r="BS273" s="732"/>
      <c r="BT273" s="732"/>
      <c r="BU273" s="732"/>
      <c r="BV273" s="732"/>
      <c r="BW273" s="732"/>
      <c r="BX273" s="732"/>
    </row>
    <row r="274" spans="1:76" hidden="1" x14ac:dyDescent="0.2"/>
    <row r="275" spans="1:76" hidden="1" x14ac:dyDescent="0.2"/>
    <row r="276" spans="1:76" hidden="1" x14ac:dyDescent="0.2"/>
    <row r="313" spans="1:76" s="80" customFormat="1" ht="18.75" x14ac:dyDescent="0.3">
      <c r="A313" s="517"/>
      <c r="B313" s="2096" t="s">
        <v>298</v>
      </c>
      <c r="C313" s="2096"/>
      <c r="D313" s="2096"/>
      <c r="E313" s="2096"/>
      <c r="F313" s="2096"/>
      <c r="G313" s="2096"/>
      <c r="H313" s="518"/>
      <c r="I313" s="518"/>
      <c r="J313" s="518"/>
      <c r="K313" s="518"/>
      <c r="L313" s="518"/>
      <c r="M313" s="517"/>
      <c r="N313" s="517"/>
      <c r="O313" s="517"/>
      <c r="P313" s="517"/>
      <c r="Q313" s="935"/>
      <c r="R313" s="517"/>
      <c r="S313" s="517"/>
      <c r="T313" s="517"/>
      <c r="U313" s="517"/>
      <c r="V313" s="517"/>
      <c r="W313" s="517"/>
      <c r="X313" s="517"/>
      <c r="Y313" s="517"/>
      <c r="Z313" s="517"/>
      <c r="AA313" s="517"/>
      <c r="AB313" s="517"/>
      <c r="AC313" s="517"/>
      <c r="AD313" s="517"/>
      <c r="AE313" s="517"/>
      <c r="AF313" s="517"/>
      <c r="AG313" s="517"/>
      <c r="AH313" s="517"/>
      <c r="AI313" s="517"/>
      <c r="AJ313" s="517"/>
      <c r="AK313" s="517"/>
      <c r="AL313" s="517"/>
      <c r="AM313" s="517"/>
      <c r="AN313" s="517"/>
      <c r="AO313" s="517"/>
      <c r="AP313" s="517"/>
      <c r="AQ313" s="517"/>
      <c r="AR313" s="517"/>
      <c r="AS313" s="517"/>
      <c r="AT313" s="517"/>
      <c r="AU313" s="517"/>
      <c r="AV313" s="517"/>
      <c r="AW313" s="517"/>
      <c r="AX313" s="517"/>
      <c r="AY313" s="517"/>
      <c r="AZ313" s="517"/>
      <c r="BA313" s="517"/>
      <c r="BB313" s="517"/>
      <c r="BC313" s="517"/>
      <c r="BD313" s="517"/>
      <c r="BE313" s="517"/>
      <c r="BF313" s="517"/>
      <c r="BG313" s="517"/>
      <c r="BH313" s="517"/>
      <c r="BI313" s="517"/>
      <c r="BJ313" s="517"/>
      <c r="BK313" s="517"/>
      <c r="BL313" s="517"/>
      <c r="BM313" s="517"/>
      <c r="BN313" s="517"/>
      <c r="BO313" s="517"/>
      <c r="BP313" s="517"/>
      <c r="BQ313" s="517"/>
      <c r="BR313" s="517"/>
      <c r="BS313" s="517"/>
      <c r="BT313" s="517"/>
      <c r="BU313" s="517"/>
      <c r="BV313" s="517"/>
      <c r="BW313" s="517"/>
      <c r="BX313" s="517"/>
    </row>
  </sheetData>
  <customSheetViews>
    <customSheetView guid="{D635BEAF-4410-44C3-8109-399BEE34BBD8}" scale="60" fitToPage="1" hiddenRows="1" topLeftCell="A19">
      <selection activeCell="G48" sqref="G48"/>
      <rowBreaks count="3" manualBreakCount="3">
        <brk id="44" max="21" man="1"/>
        <brk id="95" max="21" man="1"/>
        <brk id="124" max="21" man="1"/>
      </rowBreaks>
      <pageMargins left="0.5" right="0.5" top="0.35" bottom="0.4" header="0.35" footer="0.4"/>
      <pageSetup paperSize="17" scale="68" fitToHeight="0" orientation="landscape" r:id="rId1"/>
      <headerFooter alignWithMargins="0">
        <oddFooter>&amp;LApril 2014&amp;C&amp;A&amp;RPage &amp;P of &amp;N</oddFooter>
      </headerFooter>
    </customSheetView>
    <customSheetView guid="{2BD304A4-4089-4AB2-9F34-C79EE9203C6C}" scale="60" fitToPage="1" hiddenRows="1" topLeftCell="A19">
      <selection activeCell="G48" sqref="G48"/>
      <rowBreaks count="3" manualBreakCount="3">
        <brk id="44" max="21" man="1"/>
        <brk id="95" max="21" man="1"/>
        <brk id="124" max="21" man="1"/>
      </rowBreaks>
      <pageMargins left="0.5" right="0.5" top="0.35" bottom="0.4" header="0.35" footer="0.4"/>
      <pageSetup paperSize="17" scale="68" fitToHeight="0" orientation="landscape" r:id="rId2"/>
      <headerFooter alignWithMargins="0">
        <oddFooter>&amp;LApril 2014&amp;C&amp;A&amp;RPage &amp;P of &amp;N</oddFooter>
      </headerFooter>
    </customSheetView>
  </customSheetViews>
  <mergeCells count="9">
    <mergeCell ref="B313:G313"/>
    <mergeCell ref="B7:D9"/>
    <mergeCell ref="B13:J13"/>
    <mergeCell ref="B15:J15"/>
    <mergeCell ref="B11:J11"/>
    <mergeCell ref="B101:V101"/>
    <mergeCell ref="C128:D128"/>
    <mergeCell ref="E128:F128"/>
    <mergeCell ref="G128:H128"/>
  </mergeCells>
  <conditionalFormatting sqref="D28">
    <cfRule type="expression" dxfId="107" priority="157">
      <formula>$C$28="Manual Entry"</formula>
    </cfRule>
  </conditionalFormatting>
  <conditionalFormatting sqref="F28">
    <cfRule type="expression" dxfId="106" priority="154">
      <formula>$E$28="Manual Entry"</formula>
    </cfRule>
  </conditionalFormatting>
  <conditionalFormatting sqref="H28">
    <cfRule type="expression" dxfId="105" priority="150">
      <formula>$G$28="Manual Entry"</formula>
    </cfRule>
  </conditionalFormatting>
  <conditionalFormatting sqref="D32">
    <cfRule type="expression" dxfId="104" priority="149">
      <formula>C32="Manual Entry"</formula>
    </cfRule>
  </conditionalFormatting>
  <conditionalFormatting sqref="F32">
    <cfRule type="expression" dxfId="103" priority="146">
      <formula>E32="Manual Entry"</formula>
    </cfRule>
  </conditionalFormatting>
  <conditionalFormatting sqref="H32">
    <cfRule type="expression" dxfId="102" priority="145">
      <formula>G32="Manual Entry"</formula>
    </cfRule>
  </conditionalFormatting>
  <conditionalFormatting sqref="D26:D27 D246:P248">
    <cfRule type="expression" dxfId="101" priority="141">
      <formula>C28="Manual Entry"</formula>
    </cfRule>
  </conditionalFormatting>
  <conditionalFormatting sqref="F26">
    <cfRule type="expression" dxfId="100" priority="140">
      <formula>E28="Manual Entry"</formula>
    </cfRule>
  </conditionalFormatting>
  <conditionalFormatting sqref="H26">
    <cfRule type="expression" dxfId="99" priority="139">
      <formula>G28="Manual Entry"</formula>
    </cfRule>
  </conditionalFormatting>
  <conditionalFormatting sqref="D27">
    <cfRule type="expression" dxfId="98" priority="138">
      <formula>C28="Manual Entry"</formula>
    </cfRule>
  </conditionalFormatting>
  <conditionalFormatting sqref="F27">
    <cfRule type="expression" dxfId="97" priority="137">
      <formula>E29="Manual Entry"</formula>
    </cfRule>
  </conditionalFormatting>
  <conditionalFormatting sqref="F27">
    <cfRule type="expression" dxfId="96" priority="136">
      <formula>E28="Manual Entry"</formula>
    </cfRule>
  </conditionalFormatting>
  <conditionalFormatting sqref="H27">
    <cfRule type="expression" dxfId="95" priority="135">
      <formula>G29="Manual Entry"</formula>
    </cfRule>
  </conditionalFormatting>
  <conditionalFormatting sqref="H27">
    <cfRule type="expression" dxfId="94" priority="134">
      <formula>G28="Manual Entry"</formula>
    </cfRule>
  </conditionalFormatting>
  <conditionalFormatting sqref="D31">
    <cfRule type="expression" dxfId="93" priority="133">
      <formula>C33="Manual Entry"</formula>
    </cfRule>
  </conditionalFormatting>
  <conditionalFormatting sqref="D31">
    <cfRule type="expression" dxfId="92" priority="132">
      <formula>C32="Manual Entry"</formula>
    </cfRule>
  </conditionalFormatting>
  <conditionalFormatting sqref="F31">
    <cfRule type="expression" dxfId="91" priority="131">
      <formula>E33="Manual Entry"</formula>
    </cfRule>
  </conditionalFormatting>
  <conditionalFormatting sqref="F31">
    <cfRule type="expression" dxfId="90" priority="130">
      <formula>E32="Manual Entry"</formula>
    </cfRule>
  </conditionalFormatting>
  <conditionalFormatting sqref="H31">
    <cfRule type="expression" dxfId="89" priority="129">
      <formula>G33="Manual Entry"</formula>
    </cfRule>
  </conditionalFormatting>
  <conditionalFormatting sqref="H31">
    <cfRule type="expression" dxfId="88" priority="128">
      <formula>G32="Manual Entry"</formula>
    </cfRule>
  </conditionalFormatting>
  <conditionalFormatting sqref="D35">
    <cfRule type="expression" dxfId="87" priority="127">
      <formula>C36="Manual Entry"</formula>
    </cfRule>
  </conditionalFormatting>
  <conditionalFormatting sqref="F35">
    <cfRule type="expression" dxfId="86" priority="125">
      <formula>E36="Manual Entry"</formula>
    </cfRule>
  </conditionalFormatting>
  <conditionalFormatting sqref="H35">
    <cfRule type="expression" dxfId="85" priority="123">
      <formula>G36="Manual Entry"</formula>
    </cfRule>
  </conditionalFormatting>
  <conditionalFormatting sqref="D41">
    <cfRule type="expression" dxfId="84" priority="120">
      <formula>C41="Manual Entry"</formula>
    </cfRule>
  </conditionalFormatting>
  <conditionalFormatting sqref="F41">
    <cfRule type="expression" dxfId="83" priority="119">
      <formula>E41="Manual Entry"</formula>
    </cfRule>
  </conditionalFormatting>
  <conditionalFormatting sqref="H41">
    <cfRule type="expression" dxfId="82" priority="118">
      <formula>G41="Manual Entry"</formula>
    </cfRule>
  </conditionalFormatting>
  <conditionalFormatting sqref="D38:D40">
    <cfRule type="expression" dxfId="81" priority="117">
      <formula>$C$41="Manual Entry"</formula>
    </cfRule>
  </conditionalFormatting>
  <conditionalFormatting sqref="F38:F40">
    <cfRule type="expression" dxfId="80" priority="115">
      <formula>$E$41="Manual Entry"</formula>
    </cfRule>
  </conditionalFormatting>
  <conditionalFormatting sqref="H38:H40">
    <cfRule type="expression" dxfId="79" priority="114">
      <formula>$G$41="Manual Entry"</formula>
    </cfRule>
  </conditionalFormatting>
  <conditionalFormatting sqref="D48">
    <cfRule type="expression" dxfId="78" priority="113">
      <formula>C48="Manual Entry"</formula>
    </cfRule>
  </conditionalFormatting>
  <conditionalFormatting sqref="F48">
    <cfRule type="expression" dxfId="77" priority="112">
      <formula>E48="Manual Entry"</formula>
    </cfRule>
  </conditionalFormatting>
  <conditionalFormatting sqref="H48">
    <cfRule type="expression" dxfId="76" priority="111">
      <formula>G48="Manual Entry"</formula>
    </cfRule>
  </conditionalFormatting>
  <conditionalFormatting sqref="D47">
    <cfRule type="expression" dxfId="75" priority="110">
      <formula>C48="Manual Entry"</formula>
    </cfRule>
  </conditionalFormatting>
  <conditionalFormatting sqref="F47">
    <cfRule type="expression" dxfId="74" priority="109">
      <formula>E48="Manual Entry"</formula>
    </cfRule>
  </conditionalFormatting>
  <conditionalFormatting sqref="H47">
    <cfRule type="expression" dxfId="73" priority="108">
      <formula>G48="Manual Entry"</formula>
    </cfRule>
  </conditionalFormatting>
  <conditionalFormatting sqref="D53">
    <cfRule type="expression" dxfId="72" priority="107">
      <formula>C53="Manual Entry"</formula>
    </cfRule>
  </conditionalFormatting>
  <conditionalFormatting sqref="F53">
    <cfRule type="expression" dxfId="71" priority="104">
      <formula>E53="Manual Entry"</formula>
    </cfRule>
  </conditionalFormatting>
  <conditionalFormatting sqref="H53">
    <cfRule type="expression" dxfId="70" priority="103">
      <formula>G53="Manual Entry"</formula>
    </cfRule>
  </conditionalFormatting>
  <conditionalFormatting sqref="D51">
    <cfRule type="expression" dxfId="69" priority="101">
      <formula>C53="Manual Entry"</formula>
    </cfRule>
  </conditionalFormatting>
  <conditionalFormatting sqref="D52">
    <cfRule type="expression" dxfId="68" priority="100">
      <formula>C53="Manual Entry"</formula>
    </cfRule>
  </conditionalFormatting>
  <conditionalFormatting sqref="F51">
    <cfRule type="expression" dxfId="67" priority="99">
      <formula>E53="Manual Entry"</formula>
    </cfRule>
  </conditionalFormatting>
  <conditionalFormatting sqref="F52">
    <cfRule type="expression" dxfId="66" priority="98">
      <formula>E53="Manual Entry"</formula>
    </cfRule>
  </conditionalFormatting>
  <conditionalFormatting sqref="H51">
    <cfRule type="expression" dxfId="65" priority="97">
      <formula>G53="Manual Entry"</formula>
    </cfRule>
  </conditionalFormatting>
  <conditionalFormatting sqref="H52">
    <cfRule type="expression" dxfId="64" priority="96">
      <formula>G53="Manual Entry"</formula>
    </cfRule>
  </conditionalFormatting>
  <conditionalFormatting sqref="D72">
    <cfRule type="expression" dxfId="63" priority="95">
      <formula>C72="Manual Entry"</formula>
    </cfRule>
  </conditionalFormatting>
  <conditionalFormatting sqref="F72">
    <cfRule type="expression" dxfId="62" priority="94">
      <formula>E72="Manual Entry"</formula>
    </cfRule>
  </conditionalFormatting>
  <conditionalFormatting sqref="H72">
    <cfRule type="expression" dxfId="61" priority="93">
      <formula>G72="Manual Entry"</formula>
    </cfRule>
  </conditionalFormatting>
  <conditionalFormatting sqref="D69:D71">
    <cfRule type="expression" dxfId="60" priority="92">
      <formula>$C$72="Manual Entry"</formula>
    </cfRule>
  </conditionalFormatting>
  <conditionalFormatting sqref="F69:F71">
    <cfRule type="expression" dxfId="59" priority="91">
      <formula>$E$72="Manual Entry"</formula>
    </cfRule>
  </conditionalFormatting>
  <conditionalFormatting sqref="H69:H71">
    <cfRule type="expression" dxfId="58" priority="90">
      <formula>$G$72="Manual Entry"</formula>
    </cfRule>
  </conditionalFormatting>
  <conditionalFormatting sqref="D78">
    <cfRule type="expression" dxfId="57" priority="89">
      <formula>C78="Manual Entry"</formula>
    </cfRule>
  </conditionalFormatting>
  <conditionalFormatting sqref="F78">
    <cfRule type="expression" dxfId="56" priority="88">
      <formula>E78="Manual Entry"</formula>
    </cfRule>
  </conditionalFormatting>
  <conditionalFormatting sqref="H78">
    <cfRule type="expression" dxfId="55" priority="87">
      <formula>G78="Manual Entry"</formula>
    </cfRule>
  </conditionalFormatting>
  <conditionalFormatting sqref="D74:D77">
    <cfRule type="expression" dxfId="54" priority="86">
      <formula>C$78="Manual Entry"</formula>
    </cfRule>
  </conditionalFormatting>
  <conditionalFormatting sqref="F74:F77">
    <cfRule type="expression" dxfId="53" priority="85">
      <formula>E$78="Manual Entry"</formula>
    </cfRule>
  </conditionalFormatting>
  <conditionalFormatting sqref="H74:H77">
    <cfRule type="expression" dxfId="52" priority="84">
      <formula>G$78="Manual Entry"</formula>
    </cfRule>
  </conditionalFormatting>
  <conditionalFormatting sqref="D87">
    <cfRule type="expression" dxfId="51" priority="83">
      <formula>C87="Manual Entry"</formula>
    </cfRule>
  </conditionalFormatting>
  <conditionalFormatting sqref="F87">
    <cfRule type="expression" dxfId="50" priority="82">
      <formula>E87="Manual Entry"</formula>
    </cfRule>
  </conditionalFormatting>
  <conditionalFormatting sqref="H87">
    <cfRule type="expression" dxfId="49" priority="81">
      <formula>G87="Manual Entry"</formula>
    </cfRule>
  </conditionalFormatting>
  <conditionalFormatting sqref="D83:D86">
    <cfRule type="expression" dxfId="48" priority="80">
      <formula>C$87="Manual Entry"</formula>
    </cfRule>
  </conditionalFormatting>
  <conditionalFormatting sqref="F83:F86">
    <cfRule type="expression" dxfId="47" priority="79">
      <formula>E$87="Manual Entry"</formula>
    </cfRule>
  </conditionalFormatting>
  <conditionalFormatting sqref="H83:H86">
    <cfRule type="expression" dxfId="46" priority="78">
      <formula>G$87="Manual Entry"</formula>
    </cfRule>
  </conditionalFormatting>
  <conditionalFormatting sqref="D92">
    <cfRule type="expression" dxfId="45" priority="77">
      <formula>C92="Manual Entry"</formula>
    </cfRule>
  </conditionalFormatting>
  <conditionalFormatting sqref="F92">
    <cfRule type="expression" dxfId="44" priority="76">
      <formula>E92="Manual Entry"</formula>
    </cfRule>
  </conditionalFormatting>
  <conditionalFormatting sqref="H92">
    <cfRule type="expression" dxfId="43" priority="75">
      <formula>G92="Manual Entry"</formula>
    </cfRule>
  </conditionalFormatting>
  <conditionalFormatting sqref="D89:D91">
    <cfRule type="expression" dxfId="42" priority="74">
      <formula>C$92="Manual Entry"</formula>
    </cfRule>
  </conditionalFormatting>
  <conditionalFormatting sqref="F89:F91">
    <cfRule type="expression" dxfId="41" priority="73">
      <formula>E$92="Manual Entry"</formula>
    </cfRule>
  </conditionalFormatting>
  <conditionalFormatting sqref="H89:H91">
    <cfRule type="expression" dxfId="40" priority="72">
      <formula>G$92="Manual Entry"</formula>
    </cfRule>
  </conditionalFormatting>
  <conditionalFormatting sqref="D98">
    <cfRule type="expression" dxfId="39" priority="71">
      <formula>C98="Manual Entry"</formula>
    </cfRule>
  </conditionalFormatting>
  <conditionalFormatting sqref="F98">
    <cfRule type="expression" dxfId="38" priority="70">
      <formula>E98="Manual Entry"</formula>
    </cfRule>
  </conditionalFormatting>
  <conditionalFormatting sqref="H98">
    <cfRule type="expression" dxfId="37" priority="69">
      <formula>G98="Manual Entry"</formula>
    </cfRule>
  </conditionalFormatting>
  <conditionalFormatting sqref="D97">
    <cfRule type="expression" dxfId="36" priority="68">
      <formula>C$98="Manual Entry"</formula>
    </cfRule>
  </conditionalFormatting>
  <conditionalFormatting sqref="F97">
    <cfRule type="expression" dxfId="35" priority="67">
      <formula>E$98="Manual Entry"</formula>
    </cfRule>
  </conditionalFormatting>
  <conditionalFormatting sqref="H97">
    <cfRule type="expression" dxfId="34" priority="66">
      <formula>G$98="Manual Entry"</formula>
    </cfRule>
  </conditionalFormatting>
  <conditionalFormatting sqref="H107">
    <cfRule type="expression" dxfId="33" priority="63">
      <formula>G107="Manual Entry"</formula>
    </cfRule>
  </conditionalFormatting>
  <conditionalFormatting sqref="F106">
    <cfRule type="expression" dxfId="32" priority="61">
      <formula>E106="Manual Entry"</formula>
    </cfRule>
  </conditionalFormatting>
  <conditionalFormatting sqref="D104">
    <cfRule type="expression" dxfId="31" priority="59">
      <formula>C104="Manual Entry"</formula>
    </cfRule>
  </conditionalFormatting>
  <conditionalFormatting sqref="F104">
    <cfRule type="expression" dxfId="30" priority="58">
      <formula>E104="Manual Entry"</formula>
    </cfRule>
  </conditionalFormatting>
  <conditionalFormatting sqref="H104">
    <cfRule type="expression" dxfId="29" priority="57">
      <formula>G104="Manual Entry"</formula>
    </cfRule>
  </conditionalFormatting>
  <conditionalFormatting sqref="D105">
    <cfRule type="expression" dxfId="28" priority="56">
      <formula>C105="Manual Entry"</formula>
    </cfRule>
  </conditionalFormatting>
  <conditionalFormatting sqref="C104">
    <cfRule type="expression" dxfId="27" priority="53">
      <formula>B104="Manual Entry"</formula>
    </cfRule>
  </conditionalFormatting>
  <conditionalFormatting sqref="E104">
    <cfRule type="expression" dxfId="26" priority="52">
      <formula>D104="Manual Entry"</formula>
    </cfRule>
  </conditionalFormatting>
  <conditionalFormatting sqref="G104">
    <cfRule type="expression" dxfId="25" priority="51">
      <formula>F104="Manual Entry"</formula>
    </cfRule>
  </conditionalFormatting>
  <conditionalFormatting sqref="K105:V105">
    <cfRule type="expression" dxfId="24" priority="50">
      <formula>$C$105="Manual Entry"</formula>
    </cfRule>
  </conditionalFormatting>
  <conditionalFormatting sqref="K106:V106">
    <cfRule type="expression" dxfId="23" priority="49">
      <formula>$E$106="Manual Entry"</formula>
    </cfRule>
  </conditionalFormatting>
  <conditionalFormatting sqref="K107:V107">
    <cfRule type="expression" dxfId="22" priority="48">
      <formula>$G$107="Manual Entry"</formula>
    </cfRule>
  </conditionalFormatting>
  <conditionalFormatting sqref="D103">
    <cfRule type="expression" dxfId="21" priority="47">
      <formula>$C$105="Manual Entry"</formula>
    </cfRule>
  </conditionalFormatting>
  <conditionalFormatting sqref="F103">
    <cfRule type="expression" dxfId="20" priority="46">
      <formula>$E$106="Manual Entry"</formula>
    </cfRule>
  </conditionalFormatting>
  <conditionalFormatting sqref="H103">
    <cfRule type="expression" dxfId="19" priority="45">
      <formula>$G$107="Manual Entry"</formula>
    </cfRule>
  </conditionalFormatting>
  <conditionalFormatting sqref="D133">
    <cfRule type="expression" dxfId="18" priority="31">
      <formula>C133="Manual Entry"</formula>
    </cfRule>
  </conditionalFormatting>
  <conditionalFormatting sqref="F133">
    <cfRule type="expression" dxfId="17" priority="30">
      <formula>E133="Manual Entry"</formula>
    </cfRule>
  </conditionalFormatting>
  <conditionalFormatting sqref="H133">
    <cfRule type="expression" dxfId="16" priority="29">
      <formula>G133="Manual Entry"</formula>
    </cfRule>
  </conditionalFormatting>
  <conditionalFormatting sqref="D131">
    <cfRule type="expression" dxfId="15" priority="27">
      <formula>C$133="Manual Entry"</formula>
    </cfRule>
  </conditionalFormatting>
  <conditionalFormatting sqref="C132">
    <cfRule type="expression" dxfId="14" priority="26">
      <formula>C$133="Manual Entry"</formula>
    </cfRule>
  </conditionalFormatting>
  <conditionalFormatting sqref="F131">
    <cfRule type="expression" dxfId="13" priority="25">
      <formula>E$133="Manual Entry"</formula>
    </cfRule>
  </conditionalFormatting>
  <conditionalFormatting sqref="E132">
    <cfRule type="expression" dxfId="12" priority="24">
      <formula>E$133="Manual Entry"</formula>
    </cfRule>
  </conditionalFormatting>
  <conditionalFormatting sqref="H131">
    <cfRule type="expression" dxfId="11" priority="23">
      <formula>G$133="Manual Entry"</formula>
    </cfRule>
  </conditionalFormatting>
  <conditionalFormatting sqref="G132">
    <cfRule type="expression" dxfId="10" priority="22">
      <formula>G$133="Manual Entry"</formula>
    </cfRule>
  </conditionalFormatting>
  <conditionalFormatting sqref="D241:O241 D241:D244 E242:O244">
    <cfRule type="expression" dxfId="9" priority="12">
      <formula>C243="Manual Entry"</formula>
    </cfRule>
  </conditionalFormatting>
  <conditionalFormatting sqref="P241:P242">
    <cfRule type="expression" dxfId="8" priority="11">
      <formula>O243="Manual Entry"</formula>
    </cfRule>
  </conditionalFormatting>
  <conditionalFormatting sqref="P243:P244">
    <cfRule type="expression" dxfId="7" priority="10">
      <formula>O245="Manual Entry"</formula>
    </cfRule>
  </conditionalFormatting>
  <conditionalFormatting sqref="D258:O260 D253:O256">
    <cfRule type="expression" dxfId="6" priority="9">
      <formula>C255="Manual Entry"</formula>
    </cfRule>
  </conditionalFormatting>
  <conditionalFormatting sqref="P253:P254">
    <cfRule type="expression" dxfId="5" priority="8">
      <formula>O255="Manual Entry"</formula>
    </cfRule>
  </conditionalFormatting>
  <conditionalFormatting sqref="P255:P256 P258:P260">
    <cfRule type="expression" dxfId="4" priority="7">
      <formula>O257="Manual Entry"</formula>
    </cfRule>
  </conditionalFormatting>
  <conditionalFormatting sqref="D270:O272 D265:O268">
    <cfRule type="expression" dxfId="3" priority="6">
      <formula>C267="Manual Entry"</formula>
    </cfRule>
  </conditionalFormatting>
  <conditionalFormatting sqref="P265:P266">
    <cfRule type="expression" dxfId="2" priority="5">
      <formula>O267="Manual Entry"</formula>
    </cfRule>
  </conditionalFormatting>
  <conditionalFormatting sqref="P267:P268 P270:P272">
    <cfRule type="expression" dxfId="1" priority="4">
      <formula>O269="Manual Entry"</formula>
    </cfRule>
  </conditionalFormatting>
  <conditionalFormatting sqref="D35 F35 H35">
    <cfRule type="expression" dxfId="0" priority="158">
      <formula>#REF!="Manual Entry"</formula>
    </cfRule>
  </conditionalFormatting>
  <dataValidations count="4">
    <dataValidation type="list" allowBlank="1" showInputMessage="1" showErrorMessage="1" sqref="C28 E28 G28 C32 E32 G32 C41 E41 G41 C48 E48 G48 C53 E53 G53 C72 E72 G72 C78 E78 G78 C87 E87 G87 C92 E92 G92 C98 E98 G98" xr:uid="{00000000-0002-0000-0700-000000000000}">
      <formula1>$AF$4:$AF$5</formula1>
    </dataValidation>
    <dataValidation type="list" allowBlank="1" showInputMessage="1" showErrorMessage="1" sqref="C89:C91 E35 G55:G57 E31 E38:E40 G35 C26:C27 C55:C58 G31 G38:G40 C31 E26:E27 C38:C40 G26:G27 C35 E97 C74:C77 G97 C103 G74:G77 E103 E74:E77 E55:E57 E89:E91 G103 C97 G131 E131 C131 G47 E47 C47 C51:C52 G51:G52 E51:E52 C69:C71 E69:E71 G69:G71 C83:C86 E83:E86 G83:G86 G89:G91 G122 C122 E122" xr:uid="{00000000-0002-0000-0700-000001000000}">
      <formula1>$AJ$4:$AJ$6</formula1>
    </dataValidation>
    <dataValidation type="list" allowBlank="1" showInputMessage="1" showErrorMessage="1" sqref="C118 G118 E118" xr:uid="{00000000-0002-0000-0700-000002000000}">
      <formula1>$AN$4:$AN$6</formula1>
    </dataValidation>
    <dataValidation type="list" allowBlank="1" showInputMessage="1" showErrorMessage="1" sqref="C105 E106 G107 C133 E133 G133" xr:uid="{00000000-0002-0000-0700-000003000000}">
      <formula1>$AQ$4:$AQ$5</formula1>
    </dataValidation>
  </dataValidations>
  <pageMargins left="0.5" right="0.5" top="0.35" bottom="0.4" header="0.35" footer="0.4"/>
  <pageSetup paperSize="17" scale="68" fitToHeight="0" orientation="landscape" r:id="rId3"/>
  <headerFooter alignWithMargins="0">
    <oddFooter>&amp;LApril 2014&amp;C&amp;A&amp;RPage &amp;P of &amp;N</oddFooter>
  </headerFooter>
  <rowBreaks count="3" manualBreakCount="3">
    <brk id="44" max="21" man="1"/>
    <brk id="95" max="21" man="1"/>
    <brk id="123" max="21" man="1"/>
  </row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Z165"/>
  <sheetViews>
    <sheetView showGridLines="0" topLeftCell="A16" zoomScale="70" zoomScaleNormal="70" zoomScaleSheetLayoutView="80" zoomScalePageLayoutView="60" workbookViewId="0">
      <selection activeCell="F25" sqref="F25"/>
    </sheetView>
  </sheetViews>
  <sheetFormatPr defaultRowHeight="12.75" x14ac:dyDescent="0.2"/>
  <cols>
    <col min="1" max="1" width="5.7109375" style="361" customWidth="1"/>
    <col min="2" max="2" width="40.7109375" style="361" customWidth="1"/>
    <col min="3" max="3" width="22.7109375" style="361" customWidth="1"/>
    <col min="4" max="4" width="15.140625" style="361" customWidth="1"/>
    <col min="5" max="5" width="13.7109375" style="361" customWidth="1"/>
    <col min="6" max="6" width="11.7109375" style="361" customWidth="1"/>
    <col min="7" max="7" width="18.5703125" style="361" customWidth="1"/>
    <col min="8" max="8" width="10.42578125" style="361" customWidth="1"/>
    <col min="9" max="9" width="13.42578125" style="361" customWidth="1"/>
    <col min="10" max="10" width="14.42578125" style="361" customWidth="1"/>
    <col min="11" max="11" width="15.7109375" style="361" customWidth="1"/>
    <col min="12" max="12" width="19" style="361" hidden="1" customWidth="1"/>
    <col min="13" max="13" width="14.5703125" style="361" hidden="1" customWidth="1"/>
    <col min="14" max="14" width="14.5703125" style="361" customWidth="1"/>
    <col min="15" max="15" width="12.42578125" style="361" customWidth="1"/>
    <col min="16" max="16" width="14" style="361" customWidth="1"/>
    <col min="17" max="17" width="17.85546875" style="361" customWidth="1"/>
    <col min="18" max="18" width="19.140625" style="361" customWidth="1"/>
    <col min="19" max="20" width="9.140625" style="361"/>
  </cols>
  <sheetData>
    <row r="1" spans="1:26" s="93" customFormat="1" ht="26.25" x14ac:dyDescent="0.4">
      <c r="A1" s="1863" t="s">
        <v>36</v>
      </c>
      <c r="B1" s="1864"/>
      <c r="C1" s="1386"/>
      <c r="D1" s="1386"/>
      <c r="E1" s="1386"/>
      <c r="F1" s="1386"/>
      <c r="G1" s="1386"/>
      <c r="H1" s="1386"/>
      <c r="I1" s="1386"/>
      <c r="J1" s="1864"/>
      <c r="K1" s="1864"/>
      <c r="L1" s="71"/>
      <c r="M1" s="71"/>
      <c r="N1" s="71"/>
      <c r="O1" s="71"/>
    </row>
    <row r="2" spans="1:26" s="94" customFormat="1" ht="23.25" x14ac:dyDescent="0.35">
      <c r="A2" s="1865" t="s">
        <v>315</v>
      </c>
      <c r="B2" s="1866"/>
      <c r="C2" s="1499"/>
      <c r="D2" s="1499"/>
      <c r="E2" s="1499"/>
      <c r="F2" s="1499"/>
      <c r="G2" s="1499"/>
      <c r="H2" s="1499"/>
      <c r="I2" s="1499"/>
      <c r="J2" s="1866"/>
      <c r="K2" s="1866"/>
      <c r="L2" s="27"/>
      <c r="M2" s="27"/>
      <c r="N2" s="27"/>
      <c r="O2" s="27"/>
    </row>
    <row r="3" spans="1:26" s="94" customFormat="1" ht="12.75" customHeight="1" x14ac:dyDescent="0.35">
      <c r="A3" s="109"/>
      <c r="B3" s="1272"/>
      <c r="J3" s="108"/>
      <c r="K3" s="108"/>
    </row>
    <row r="4" spans="1:26" s="94" customFormat="1" ht="15" customHeight="1" x14ac:dyDescent="0.35">
      <c r="A4" s="109"/>
      <c r="B4" s="1272" t="s">
        <v>41</v>
      </c>
      <c r="C4" s="203" t="str">
        <f>'1. Building Information'!C25:D25</f>
        <v>J.D. Smith</v>
      </c>
      <c r="D4" s="5"/>
      <c r="E4" s="5"/>
      <c r="G4" s="5"/>
      <c r="H4" s="296" t="s">
        <v>859</v>
      </c>
      <c r="I4" s="348">
        <f>'1. Building Information'!C23</f>
        <v>42736</v>
      </c>
      <c r="J4" s="5"/>
      <c r="K4" s="5"/>
      <c r="L4" s="5"/>
      <c r="M4" s="5"/>
      <c r="N4" s="5"/>
      <c r="O4" s="5"/>
      <c r="P4" s="5"/>
      <c r="Q4" s="5"/>
      <c r="R4" s="5"/>
      <c r="S4" s="5"/>
      <c r="T4" s="201"/>
      <c r="U4" s="201"/>
      <c r="V4" s="201"/>
      <c r="W4" s="201"/>
      <c r="X4" s="201"/>
      <c r="Y4" s="201"/>
      <c r="Z4" s="201"/>
    </row>
    <row r="5" spans="1:26" s="94" customFormat="1" ht="15" customHeight="1" x14ac:dyDescent="0.35">
      <c r="A5" s="109"/>
      <c r="B5" s="1272"/>
      <c r="C5" s="203" t="str">
        <f>'1. Building Information'!C26:D26</f>
        <v>555-555-5555</v>
      </c>
      <c r="D5" s="5"/>
      <c r="E5" s="5"/>
      <c r="F5" s="5"/>
      <c r="G5" s="5"/>
      <c r="H5" s="5"/>
      <c r="I5" s="5"/>
      <c r="J5" s="5"/>
      <c r="K5" s="5"/>
      <c r="L5" s="5"/>
      <c r="M5" s="5"/>
      <c r="N5" s="5"/>
      <c r="O5" s="5"/>
      <c r="P5" s="5"/>
      <c r="Q5" s="5"/>
      <c r="R5" s="5"/>
      <c r="S5" s="5"/>
      <c r="T5" s="201"/>
      <c r="U5" s="201"/>
      <c r="V5" s="201"/>
      <c r="W5" s="201"/>
      <c r="X5" s="201"/>
      <c r="Y5" s="201"/>
      <c r="Z5" s="201"/>
    </row>
    <row r="6" spans="1:26" s="94" customFormat="1" ht="15" customHeight="1" x14ac:dyDescent="0.35">
      <c r="A6" s="109"/>
      <c r="B6" s="1272"/>
      <c r="C6" s="203" t="str">
        <f>'1. Building Information'!C27:D27</f>
        <v>info@developer.com</v>
      </c>
      <c r="D6" s="5"/>
      <c r="E6" s="5"/>
      <c r="F6" s="5"/>
      <c r="G6" s="5"/>
      <c r="H6" s="5"/>
      <c r="I6" s="5"/>
      <c r="J6" s="5"/>
      <c r="K6" s="5"/>
      <c r="L6" s="5"/>
      <c r="M6" s="5"/>
      <c r="N6" s="5"/>
      <c r="O6" s="5"/>
      <c r="P6" s="5"/>
      <c r="Q6" s="5"/>
      <c r="R6" s="5"/>
      <c r="S6" s="5"/>
      <c r="T6" s="201"/>
      <c r="U6" s="201"/>
      <c r="V6" s="201"/>
      <c r="W6" s="201"/>
      <c r="X6" s="201"/>
      <c r="Y6" s="201"/>
      <c r="Z6" s="201"/>
    </row>
    <row r="7" spans="1:26" s="94" customFormat="1" ht="16.5" customHeight="1" x14ac:dyDescent="0.35">
      <c r="A7" s="109"/>
      <c r="B7" s="1272" t="s">
        <v>856</v>
      </c>
      <c r="C7" s="358">
        <f>SUM(C25:K25)</f>
        <v>0</v>
      </c>
      <c r="D7" s="5"/>
      <c r="E7" s="5"/>
      <c r="F7" s="5"/>
      <c r="G7" s="5"/>
      <c r="H7" s="5"/>
      <c r="I7" s="5"/>
      <c r="J7" s="5"/>
      <c r="K7" s="5"/>
      <c r="L7" s="5"/>
      <c r="M7" s="5"/>
      <c r="N7" s="5"/>
      <c r="O7" s="5"/>
      <c r="P7" s="5"/>
      <c r="Q7" s="5"/>
      <c r="R7" s="5"/>
      <c r="S7" s="5"/>
      <c r="T7" s="201"/>
      <c r="U7" s="201"/>
      <c r="V7" s="201"/>
      <c r="W7" s="201"/>
      <c r="X7" s="201"/>
      <c r="Y7" s="201"/>
      <c r="Z7" s="201"/>
    </row>
    <row r="8" spans="1:26" s="94" customFormat="1" ht="21" customHeight="1" x14ac:dyDescent="0.35">
      <c r="A8" s="1867" t="s">
        <v>545</v>
      </c>
      <c r="B8" s="1868"/>
      <c r="C8" s="1869"/>
      <c r="D8" s="1870"/>
      <c r="E8" s="1870"/>
      <c r="F8" s="1870"/>
      <c r="G8" s="1870"/>
      <c r="H8" s="1870"/>
      <c r="I8" s="1870"/>
      <c r="J8" s="1870"/>
      <c r="K8" s="1870"/>
      <c r="L8" s="5"/>
      <c r="M8" s="5"/>
      <c r="N8" s="5"/>
      <c r="O8" s="5"/>
      <c r="P8" s="5"/>
      <c r="Q8" s="5"/>
      <c r="R8" s="5"/>
      <c r="S8" s="5"/>
      <c r="T8" s="201"/>
      <c r="U8" s="201"/>
      <c r="V8" s="201"/>
      <c r="W8" s="201"/>
      <c r="X8" s="201"/>
      <c r="Y8" s="201"/>
      <c r="Z8" s="201"/>
    </row>
    <row r="9" spans="1:26" s="94" customFormat="1" ht="21" customHeight="1" x14ac:dyDescent="0.35">
      <c r="A9" s="1378"/>
      <c r="B9" s="202" t="s">
        <v>946</v>
      </c>
      <c r="C9" s="206" t="str">
        <f>IF(C10&gt;=6000000,"Meets grant criteria of offsetting a minimum of 6,000,000 gal/yr of potable water use","Does not meet grant criteria of offsetting 6,000,000 gal/yr of potable water use")</f>
        <v>Does not meet grant criteria of offsetting 6,000,000 gal/yr of potable water use</v>
      </c>
      <c r="D9" s="206"/>
      <c r="E9" s="5"/>
      <c r="F9" s="5"/>
      <c r="G9" s="5"/>
      <c r="H9" s="5"/>
      <c r="I9" s="5"/>
      <c r="J9" s="5"/>
      <c r="K9" s="5"/>
      <c r="L9" s="5"/>
      <c r="M9" s="5"/>
      <c r="N9" s="5"/>
      <c r="O9" s="5"/>
      <c r="P9" s="5"/>
      <c r="Q9" s="5"/>
      <c r="R9" s="5"/>
      <c r="S9" s="5"/>
      <c r="T9" s="201"/>
      <c r="U9" s="201"/>
      <c r="V9" s="201"/>
      <c r="W9" s="201"/>
      <c r="X9" s="201"/>
      <c r="Y9" s="201"/>
      <c r="Z9" s="201"/>
    </row>
    <row r="10" spans="1:26" s="94" customFormat="1" ht="30" customHeight="1" x14ac:dyDescent="0.35">
      <c r="A10" s="109"/>
      <c r="B10" s="204" t="s">
        <v>546</v>
      </c>
      <c r="C10" s="229">
        <f>'7. Project Definition'!C146</f>
        <v>0</v>
      </c>
      <c r="D10" s="206"/>
      <c r="E10" s="5"/>
      <c r="F10" s="5"/>
      <c r="G10" s="5"/>
      <c r="H10" s="340"/>
      <c r="I10" s="5"/>
      <c r="J10" s="5"/>
      <c r="K10" s="5"/>
      <c r="L10" s="5"/>
      <c r="M10" s="5"/>
      <c r="N10" s="5"/>
      <c r="O10" s="5"/>
      <c r="P10" s="5"/>
      <c r="Q10" s="5"/>
      <c r="R10" s="5"/>
      <c r="S10" s="5"/>
      <c r="T10" s="201"/>
      <c r="U10" s="201"/>
      <c r="V10" s="201"/>
      <c r="W10" s="201"/>
      <c r="X10" s="201"/>
      <c r="Y10" s="201"/>
      <c r="Z10" s="201"/>
    </row>
    <row r="11" spans="1:26" s="94" customFormat="1" ht="47.25" customHeight="1" x14ac:dyDescent="0.35">
      <c r="A11" s="109"/>
      <c r="B11" s="204" t="s">
        <v>768</v>
      </c>
      <c r="C11" s="319">
        <f>'7. Project Definition'!C148</f>
        <v>0</v>
      </c>
      <c r="D11" s="2102" t="str">
        <f>IF(('7. Project Definition'!C146-'7. Project Definition'!C147)&gt;5000,"Achieving estimated offset may require storage to store excess monthly supplies;","")</f>
        <v/>
      </c>
      <c r="E11" s="2103"/>
      <c r="F11" s="2103"/>
      <c r="G11" s="2103"/>
      <c r="H11" s="2103"/>
      <c r="I11" s="2103"/>
      <c r="J11" s="2103"/>
      <c r="K11" s="2103"/>
      <c r="L11" s="5"/>
      <c r="M11" s="5"/>
      <c r="N11" s="5"/>
      <c r="O11" s="5"/>
      <c r="P11" s="5"/>
      <c r="Q11" s="5"/>
      <c r="R11" s="5"/>
      <c r="S11" s="5"/>
      <c r="T11" s="201"/>
      <c r="U11" s="201"/>
      <c r="V11" s="201"/>
      <c r="W11" s="201"/>
      <c r="X11" s="201"/>
      <c r="Y11" s="201"/>
      <c r="Z11" s="201"/>
    </row>
    <row r="12" spans="1:26" s="94" customFormat="1" ht="31.5" customHeight="1" x14ac:dyDescent="0.35">
      <c r="A12" s="109"/>
      <c r="B12" s="202" t="s">
        <v>769</v>
      </c>
      <c r="C12" s="230">
        <f>'6. Building Potential Summary'!C48</f>
        <v>0</v>
      </c>
      <c r="D12" s="2104"/>
      <c r="E12" s="2105"/>
      <c r="F12" s="2105"/>
      <c r="G12" s="2105"/>
      <c r="H12" s="2105"/>
      <c r="I12" s="2105"/>
      <c r="J12" s="2105"/>
      <c r="K12" s="2105"/>
      <c r="L12" s="5"/>
      <c r="M12" s="5"/>
      <c r="N12" s="5"/>
      <c r="O12" s="5"/>
      <c r="P12" s="5"/>
      <c r="Q12" s="5"/>
      <c r="R12" s="5"/>
      <c r="S12" s="5"/>
      <c r="T12" s="201"/>
      <c r="U12" s="201"/>
      <c r="V12" s="201"/>
      <c r="W12" s="201"/>
      <c r="X12" s="201"/>
      <c r="Y12" s="201"/>
      <c r="Z12" s="201"/>
    </row>
    <row r="13" spans="1:26" s="94" customFormat="1" ht="23.25" customHeight="1" x14ac:dyDescent="0.35">
      <c r="A13" s="109"/>
      <c r="B13" s="1272" t="s">
        <v>568</v>
      </c>
      <c r="C13" s="278" t="str">
        <f>IF(ISERROR(INDEX(B56:B70,MATCH("Meets Criteria",F81:F95,0))),"Criteria Not Met",INDEX(B56:B70,MATCH("Meets Criteria",F81:F95,0)))</f>
        <v>Criteria Not Met</v>
      </c>
      <c r="D13" s="5"/>
      <c r="E13" s="5"/>
      <c r="F13" s="5"/>
      <c r="G13" s="5"/>
      <c r="H13" s="5"/>
      <c r="I13" s="5"/>
      <c r="J13" s="5"/>
      <c r="K13" s="5"/>
      <c r="L13" s="5"/>
      <c r="M13" s="5"/>
      <c r="N13" s="5"/>
      <c r="O13" s="5"/>
      <c r="P13" s="5"/>
      <c r="Q13" s="5"/>
      <c r="R13" s="5"/>
      <c r="S13" s="5"/>
      <c r="T13" s="201"/>
      <c r="U13" s="201"/>
      <c r="V13" s="201"/>
      <c r="W13" s="201"/>
      <c r="X13" s="201"/>
      <c r="Y13" s="201"/>
      <c r="Z13" s="201"/>
    </row>
    <row r="14" spans="1:26" s="94" customFormat="1" ht="27" customHeight="1" x14ac:dyDescent="0.35">
      <c r="A14" s="109"/>
      <c r="B14" s="2113" t="s">
        <v>797</v>
      </c>
      <c r="C14" s="2113"/>
      <c r="D14" s="2113"/>
      <c r="E14" s="2113"/>
      <c r="F14" s="2113"/>
      <c r="G14" s="2113"/>
      <c r="H14" s="2113"/>
      <c r="I14" s="2113"/>
      <c r="J14" s="2113"/>
      <c r="K14" s="2113"/>
      <c r="L14" s="5"/>
      <c r="M14" s="5"/>
      <c r="N14" s="5"/>
      <c r="O14" s="5"/>
      <c r="P14" s="5"/>
      <c r="Q14" s="5"/>
      <c r="R14" s="5"/>
      <c r="S14" s="5"/>
      <c r="T14" s="201"/>
      <c r="U14" s="201"/>
      <c r="V14" s="201"/>
      <c r="W14" s="201"/>
      <c r="X14" s="201"/>
      <c r="Y14" s="201"/>
      <c r="Z14" s="201"/>
    </row>
    <row r="15" spans="1:26" s="94" customFormat="1" ht="19.5" customHeight="1" x14ac:dyDescent="0.35">
      <c r="A15" s="1871" t="s">
        <v>371</v>
      </c>
      <c r="B15" s="1868"/>
      <c r="C15" s="1870"/>
      <c r="D15" s="1870"/>
      <c r="E15" s="1870"/>
      <c r="F15" s="1870"/>
      <c r="G15" s="1870"/>
      <c r="H15" s="1870"/>
      <c r="I15" s="1870"/>
      <c r="J15" s="1870"/>
      <c r="K15" s="1870"/>
      <c r="L15" s="5"/>
      <c r="M15" s="5"/>
      <c r="N15" s="5"/>
      <c r="O15" s="5"/>
      <c r="P15" s="5"/>
      <c r="Q15" s="5"/>
      <c r="R15" s="5"/>
      <c r="S15" s="5"/>
      <c r="T15" s="201"/>
      <c r="U15" s="201"/>
      <c r="V15" s="201"/>
      <c r="W15" s="201"/>
      <c r="X15" s="201"/>
      <c r="Y15" s="201"/>
      <c r="Z15" s="201"/>
    </row>
    <row r="16" spans="1:26" s="94" customFormat="1" ht="18" customHeight="1" x14ac:dyDescent="0.35">
      <c r="A16" s="109"/>
      <c r="B16" s="361"/>
      <c r="C16" s="1872" t="s">
        <v>558</v>
      </c>
      <c r="D16" s="1873"/>
      <c r="E16" s="1874"/>
      <c r="F16" s="1875" t="s">
        <v>485</v>
      </c>
      <c r="G16" s="1876"/>
      <c r="H16" s="1877"/>
      <c r="I16" s="1875" t="s">
        <v>486</v>
      </c>
      <c r="J16" s="1878"/>
      <c r="K16" s="1879"/>
      <c r="N16" s="2"/>
      <c r="O16" s="5"/>
      <c r="P16" s="5"/>
      <c r="Q16" s="5"/>
      <c r="R16" s="5"/>
      <c r="S16" s="5"/>
      <c r="T16" s="201"/>
      <c r="U16" s="201"/>
      <c r="V16" s="201"/>
      <c r="W16" s="201"/>
      <c r="X16" s="201"/>
      <c r="Y16" s="201"/>
      <c r="Z16" s="201"/>
    </row>
    <row r="17" spans="1:26" s="94" customFormat="1" ht="23.25" x14ac:dyDescent="0.35">
      <c r="A17" s="361"/>
      <c r="B17" s="1272" t="s">
        <v>516</v>
      </c>
      <c r="C17" s="231" t="str">
        <f>'1. Building Information'!C14:D14</f>
        <v>Project Name</v>
      </c>
      <c r="D17" s="232"/>
      <c r="E17" s="233"/>
      <c r="F17" s="234" t="str">
        <f>IF('1. Building Information'!C36="","",'1. Building Information'!C36)</f>
        <v/>
      </c>
      <c r="G17" s="232"/>
      <c r="H17" s="233"/>
      <c r="I17" s="234" t="str">
        <f>IF('1. Building Information'!C37="","",'1. Building Information'!C37)</f>
        <v/>
      </c>
      <c r="J17" s="105"/>
      <c r="K17" s="106"/>
      <c r="N17" s="5"/>
      <c r="O17" s="5"/>
      <c r="P17" s="5"/>
      <c r="Q17" s="5"/>
      <c r="R17" s="5"/>
      <c r="S17" s="5"/>
      <c r="T17" s="201"/>
      <c r="U17" s="201"/>
      <c r="V17" s="201"/>
      <c r="W17" s="201"/>
      <c r="X17" s="201"/>
      <c r="Y17" s="201"/>
      <c r="Z17" s="201"/>
    </row>
    <row r="18" spans="1:26" s="94" customFormat="1" ht="15" customHeight="1" x14ac:dyDescent="0.35">
      <c r="A18" s="361"/>
      <c r="B18" s="1272" t="s">
        <v>316</v>
      </c>
      <c r="C18" s="256" t="str">
        <f>IF('1. Building Information'!C16:D16="","",'1. Building Information'!C16:D16)</f>
        <v>Project Address</v>
      </c>
      <c r="D18" s="257"/>
      <c r="E18" s="258"/>
      <c r="F18" s="259" t="str">
        <f>IF('1. Building Information'!D36="","",'1. Building Information'!D36)</f>
        <v/>
      </c>
      <c r="G18" s="257"/>
      <c r="H18" s="258"/>
      <c r="I18" s="259" t="str">
        <f>IF('1. Building Information'!D37="","",'1. Building Information'!D37)</f>
        <v/>
      </c>
      <c r="J18" s="97"/>
      <c r="K18" s="98"/>
      <c r="N18" s="5"/>
      <c r="O18" s="5"/>
      <c r="P18" s="5"/>
      <c r="Q18" s="5"/>
      <c r="R18" s="5"/>
      <c r="S18" s="5"/>
      <c r="T18" s="201"/>
      <c r="U18" s="201"/>
      <c r="V18" s="201"/>
      <c r="W18" s="201"/>
      <c r="X18" s="201"/>
      <c r="Y18" s="201"/>
      <c r="Z18" s="201"/>
    </row>
    <row r="19" spans="1:26" s="94" customFormat="1" ht="15" customHeight="1" x14ac:dyDescent="0.35">
      <c r="A19" s="361"/>
      <c r="B19" s="11"/>
      <c r="C19" s="208" t="str">
        <f>IF('1. Building Information'!C17:D17="","",'1. Building Information'!C17:D17)</f>
        <v/>
      </c>
      <c r="D19" s="203"/>
      <c r="E19" s="260"/>
      <c r="F19" s="208"/>
      <c r="G19" s="203"/>
      <c r="H19" s="260"/>
      <c r="I19" s="208"/>
      <c r="J19" s="5"/>
      <c r="K19" s="100"/>
      <c r="N19" s="5"/>
      <c r="O19" s="5"/>
      <c r="P19" s="5"/>
      <c r="Q19" s="5"/>
      <c r="R19" s="5"/>
      <c r="S19" s="5"/>
      <c r="T19" s="201"/>
      <c r="U19" s="201"/>
      <c r="V19" s="201"/>
      <c r="W19" s="201"/>
      <c r="X19" s="201"/>
      <c r="Y19" s="201"/>
      <c r="Z19" s="201"/>
    </row>
    <row r="20" spans="1:26" s="94" customFormat="1" ht="15" customHeight="1" x14ac:dyDescent="0.35">
      <c r="A20" s="361"/>
      <c r="B20" s="11"/>
      <c r="C20" s="208" t="str">
        <f>IF('1. Building Information'!C18:D18="","",'1. Building Information'!C18:D18)</f>
        <v/>
      </c>
      <c r="D20" s="261"/>
      <c r="E20" s="262"/>
      <c r="F20" s="209"/>
      <c r="G20" s="261"/>
      <c r="H20" s="262"/>
      <c r="I20" s="209"/>
      <c r="J20" s="102"/>
      <c r="K20" s="103"/>
      <c r="N20" s="5"/>
      <c r="O20" s="5"/>
      <c r="P20" s="5"/>
      <c r="Q20" s="5"/>
      <c r="R20" s="5"/>
      <c r="S20" s="5"/>
      <c r="T20" s="201"/>
      <c r="U20" s="201"/>
      <c r="V20" s="201"/>
      <c r="W20" s="201"/>
      <c r="X20" s="201"/>
      <c r="Y20" s="201"/>
      <c r="Z20" s="201"/>
    </row>
    <row r="21" spans="1:26" s="94" customFormat="1" ht="15" customHeight="1" x14ac:dyDescent="0.35">
      <c r="A21" s="361"/>
      <c r="B21" s="1272" t="s">
        <v>317</v>
      </c>
      <c r="C21" s="1276" t="str">
        <f>IF('1. Building Information'!C20:D20="","NO APN INFORMATION",'1. Building Information'!C20:D20)</f>
        <v>BBL</v>
      </c>
      <c r="D21" s="1277"/>
      <c r="E21" s="1278"/>
      <c r="F21" s="1276" t="str">
        <f>IF('1. Building Information'!E36="","",'1. Building Information'!E36)</f>
        <v/>
      </c>
      <c r="G21" s="1277"/>
      <c r="H21" s="1278"/>
      <c r="I21" s="1276" t="str">
        <f>IF('1. Building Information'!E37="","",'1. Building Information'!E37)</f>
        <v/>
      </c>
      <c r="J21" s="105"/>
      <c r="K21" s="106"/>
      <c r="N21" s="5"/>
      <c r="O21" s="5"/>
      <c r="P21" s="5"/>
      <c r="Q21" s="5"/>
      <c r="R21" s="5"/>
      <c r="S21" s="5"/>
      <c r="T21" s="201"/>
      <c r="U21" s="201"/>
      <c r="V21" s="201"/>
      <c r="W21" s="201"/>
      <c r="X21" s="201"/>
      <c r="Y21" s="201"/>
      <c r="Z21" s="201"/>
    </row>
    <row r="22" spans="1:26" s="94" customFormat="1" ht="15" customHeight="1" x14ac:dyDescent="0.35">
      <c r="A22" s="361"/>
      <c r="B22" s="202" t="s">
        <v>513</v>
      </c>
      <c r="C22" s="2114">
        <f>IF(YEAR('1. Building Information'!C22)="","INFO MISSING",YEAR('1. Building Information'!C22))</f>
        <v>2018</v>
      </c>
      <c r="D22" s="2115"/>
      <c r="E22" s="2116"/>
      <c r="F22" s="2114">
        <f>IF(YEAR('1. Building Information'!L36)="","INFO MISSING",YEAR('1. Building Information'!C22))</f>
        <v>2018</v>
      </c>
      <c r="G22" s="2115"/>
      <c r="H22" s="2116"/>
      <c r="I22" s="1276">
        <f>IF(YEAR('1. Building Information'!L37)="","INFO MISSING",YEAR('1. Building Information'!C22))</f>
        <v>2018</v>
      </c>
      <c r="J22" s="105"/>
      <c r="K22" s="106"/>
      <c r="N22" s="5"/>
      <c r="O22" s="5"/>
      <c r="P22" s="5"/>
      <c r="Q22" s="5"/>
      <c r="R22" s="5"/>
      <c r="S22" s="5"/>
      <c r="T22" s="201"/>
      <c r="U22" s="201"/>
      <c r="V22" s="201"/>
      <c r="W22" s="201"/>
      <c r="X22" s="201"/>
      <c r="Y22" s="201"/>
      <c r="Z22" s="201"/>
    </row>
    <row r="23" spans="1:26" s="94" customFormat="1" ht="15" customHeight="1" x14ac:dyDescent="0.35">
      <c r="A23" s="109"/>
      <c r="B23" s="5"/>
      <c r="C23" s="203"/>
      <c r="D23" s="203"/>
      <c r="E23" s="203"/>
      <c r="F23" s="203"/>
      <c r="G23" s="203"/>
      <c r="H23" s="203"/>
      <c r="I23" s="203"/>
      <c r="J23" s="5"/>
      <c r="K23" s="5"/>
      <c r="N23" s="5"/>
      <c r="O23" s="5"/>
      <c r="P23" s="5"/>
      <c r="Q23" s="5"/>
      <c r="R23" s="5"/>
      <c r="S23" s="5"/>
      <c r="T23" s="201"/>
      <c r="U23" s="201"/>
      <c r="V23" s="201"/>
      <c r="W23" s="201"/>
      <c r="X23" s="201"/>
      <c r="Y23" s="201"/>
      <c r="Z23" s="201"/>
    </row>
    <row r="24" spans="1:26" s="94" customFormat="1" ht="15" customHeight="1" x14ac:dyDescent="0.35">
      <c r="A24" s="109"/>
      <c r="B24" s="1272" t="s">
        <v>318</v>
      </c>
      <c r="C24" s="1276">
        <f>IF('1. Building Information'!K35="","",'1. Building Information'!K35)</f>
        <v>1</v>
      </c>
      <c r="D24" s="1277"/>
      <c r="E24" s="1278"/>
      <c r="F24" s="1276">
        <f>IF('1. Building Information'!K36="","",'1. Building Information'!K36)</f>
        <v>1</v>
      </c>
      <c r="G24" s="1277"/>
      <c r="H24" s="1278"/>
      <c r="I24" s="1276">
        <f>'1. Building Information'!K37</f>
        <v>1</v>
      </c>
      <c r="J24" s="105"/>
      <c r="K24" s="106"/>
      <c r="N24" s="5"/>
      <c r="O24" s="5"/>
      <c r="P24" s="5"/>
      <c r="Q24" s="5"/>
      <c r="R24" s="5"/>
      <c r="S24" s="5"/>
      <c r="T24" s="201"/>
      <c r="U24" s="201"/>
      <c r="V24" s="201"/>
      <c r="W24" s="201"/>
      <c r="X24" s="201"/>
      <c r="Y24" s="201"/>
      <c r="Z24" s="201"/>
    </row>
    <row r="25" spans="1:26" s="94" customFormat="1" ht="32.25" customHeight="1" x14ac:dyDescent="0.35">
      <c r="A25" s="109"/>
      <c r="B25" s="1275" t="s">
        <v>514</v>
      </c>
      <c r="C25" s="263" t="str">
        <f>IF('1. Building Information'!I35="","",'1. Building Information'!I35)</f>
        <v/>
      </c>
      <c r="D25" s="1277"/>
      <c r="E25" s="1278"/>
      <c r="F25" s="263">
        <f>'1. Building Information'!I36</f>
        <v>0</v>
      </c>
      <c r="G25" s="1277"/>
      <c r="H25" s="1278"/>
      <c r="I25" s="263">
        <f>'1. Building Information'!I37</f>
        <v>0</v>
      </c>
      <c r="J25" s="105"/>
      <c r="K25" s="106"/>
      <c r="L25" s="1899">
        <f>SUM(C25:K25)</f>
        <v>0</v>
      </c>
      <c r="N25" s="5"/>
      <c r="O25" s="5"/>
      <c r="P25" s="5"/>
      <c r="Q25" s="5"/>
      <c r="R25" s="5"/>
      <c r="S25" s="5"/>
      <c r="T25" s="201"/>
      <c r="U25" s="201"/>
      <c r="V25" s="201"/>
      <c r="W25" s="201"/>
      <c r="X25" s="201"/>
      <c r="Y25" s="201"/>
      <c r="Z25" s="201"/>
    </row>
    <row r="26" spans="1:26" s="94" customFormat="1" ht="23.25" x14ac:dyDescent="0.35">
      <c r="A26" s="109"/>
      <c r="B26" s="1272" t="s">
        <v>324</v>
      </c>
      <c r="C26" s="263" t="str">
        <f>IF('1. Building Information'!G35="","",'1. Building Information'!G35)</f>
        <v/>
      </c>
      <c r="D26" s="1277"/>
      <c r="E26" s="1278"/>
      <c r="F26" s="263">
        <f>'1. Building Information'!G36</f>
        <v>0</v>
      </c>
      <c r="G26" s="1277"/>
      <c r="H26" s="1278"/>
      <c r="I26" s="263">
        <f>'1. Building Information'!G37</f>
        <v>0</v>
      </c>
      <c r="J26" s="105"/>
      <c r="K26" s="106"/>
      <c r="N26" s="5"/>
      <c r="O26" s="5"/>
      <c r="P26" s="5"/>
      <c r="Q26" s="5"/>
      <c r="R26" s="5"/>
      <c r="S26" s="5"/>
      <c r="T26" s="201"/>
      <c r="U26" s="201"/>
      <c r="V26" s="201"/>
      <c r="W26" s="201"/>
      <c r="X26" s="201"/>
      <c r="Y26" s="201"/>
      <c r="Z26" s="201"/>
    </row>
    <row r="27" spans="1:26" s="94" customFormat="1" ht="15" customHeight="1" x14ac:dyDescent="0.35">
      <c r="A27" s="109"/>
      <c r="B27" s="1272" t="s">
        <v>320</v>
      </c>
      <c r="C27" s="263">
        <f>IF('1. Building Information'!C91="","",'1. Building Information'!C91)</f>
        <v>0</v>
      </c>
      <c r="D27" s="1277"/>
      <c r="E27" s="1278"/>
      <c r="F27" s="263">
        <f>'1. Building Information'!C139</f>
        <v>0</v>
      </c>
      <c r="G27" s="1277"/>
      <c r="H27" s="1278"/>
      <c r="I27" s="263">
        <f>'1. Building Information'!C187</f>
        <v>0</v>
      </c>
      <c r="J27" s="105"/>
      <c r="K27" s="106"/>
      <c r="N27" s="5"/>
      <c r="O27" s="5"/>
      <c r="P27" s="5"/>
      <c r="Q27" s="5"/>
      <c r="R27" s="5"/>
      <c r="S27" s="5"/>
      <c r="T27" s="201"/>
      <c r="U27" s="201"/>
      <c r="V27" s="201"/>
      <c r="W27" s="201"/>
      <c r="X27" s="201"/>
      <c r="Y27" s="201"/>
      <c r="Z27" s="201"/>
    </row>
    <row r="28" spans="1:26" s="94" customFormat="1" ht="18.75" customHeight="1" x14ac:dyDescent="0.35">
      <c r="A28" s="109"/>
      <c r="B28" s="1272" t="s">
        <v>570</v>
      </c>
      <c r="C28" s="263">
        <f>'5. Outdoor Non-Potable Supply'!C20</f>
        <v>0</v>
      </c>
      <c r="D28" s="1277"/>
      <c r="E28" s="1278"/>
      <c r="F28" s="263">
        <f>'5. Outdoor Non-Potable Supply'!D20</f>
        <v>0</v>
      </c>
      <c r="G28" s="1277"/>
      <c r="H28" s="1278"/>
      <c r="I28" s="263">
        <f>'5. Outdoor Non-Potable Supply'!E20</f>
        <v>0</v>
      </c>
      <c r="J28" s="105"/>
      <c r="K28" s="106"/>
      <c r="N28" s="5"/>
      <c r="O28" s="5"/>
      <c r="P28" s="5"/>
      <c r="Q28" s="5"/>
      <c r="R28" s="5"/>
      <c r="S28" s="5"/>
      <c r="T28" s="201"/>
      <c r="U28" s="201"/>
      <c r="V28" s="201"/>
      <c r="W28" s="201"/>
      <c r="X28" s="201"/>
      <c r="Y28" s="201"/>
      <c r="Z28" s="201"/>
    </row>
    <row r="29" spans="1:26" s="94" customFormat="1" ht="18.75" customHeight="1" x14ac:dyDescent="0.35">
      <c r="A29" s="109"/>
      <c r="B29" s="1272" t="s">
        <v>571</v>
      </c>
      <c r="C29" s="263">
        <f>'5. Outdoor Non-Potable Supply'!C20</f>
        <v>0</v>
      </c>
      <c r="D29" s="1277"/>
      <c r="E29" s="1278"/>
      <c r="F29" s="263">
        <f>'5. Outdoor Non-Potable Supply'!D20</f>
        <v>0</v>
      </c>
      <c r="G29" s="1277"/>
      <c r="H29" s="1278"/>
      <c r="I29" s="263">
        <f>'5. Outdoor Non-Potable Supply'!E20</f>
        <v>0</v>
      </c>
      <c r="J29" s="105"/>
      <c r="K29" s="106"/>
      <c r="N29" s="5"/>
      <c r="O29" s="5"/>
      <c r="P29" s="5"/>
      <c r="Q29" s="5"/>
      <c r="R29" s="5"/>
      <c r="S29" s="5"/>
      <c r="T29" s="201"/>
      <c r="U29" s="201"/>
      <c r="V29" s="201"/>
      <c r="W29" s="201"/>
      <c r="X29" s="201"/>
      <c r="Y29" s="201"/>
      <c r="Z29" s="201"/>
    </row>
    <row r="30" spans="1:26" s="94" customFormat="1" ht="18.75" customHeight="1" x14ac:dyDescent="0.35">
      <c r="A30" s="109"/>
      <c r="B30" s="1272" t="s">
        <v>572</v>
      </c>
      <c r="C30" s="263">
        <f>'4. Outdoor Water Demand'!C35</f>
        <v>0</v>
      </c>
      <c r="D30" s="1277"/>
      <c r="E30" s="1278"/>
      <c r="F30" s="263">
        <f>'4. Outdoor Water Demand'!D35</f>
        <v>0</v>
      </c>
      <c r="G30" s="1277"/>
      <c r="H30" s="1278"/>
      <c r="I30" s="263">
        <f>'4. Outdoor Water Demand'!E35</f>
        <v>0</v>
      </c>
      <c r="J30" s="105"/>
      <c r="K30" s="106"/>
      <c r="N30" s="5"/>
      <c r="O30" s="5"/>
      <c r="P30" s="5"/>
      <c r="Q30" s="5"/>
      <c r="R30" s="5"/>
      <c r="S30" s="5"/>
      <c r="T30" s="201"/>
      <c r="U30" s="201"/>
      <c r="V30" s="201"/>
      <c r="W30" s="201"/>
      <c r="X30" s="201"/>
      <c r="Y30" s="201"/>
      <c r="Z30" s="201"/>
    </row>
    <row r="31" spans="1:26" s="94" customFormat="1" ht="15" customHeight="1" x14ac:dyDescent="0.35">
      <c r="A31" s="109"/>
      <c r="B31" s="1272"/>
      <c r="C31" s="205"/>
      <c r="D31" s="5"/>
      <c r="E31" s="5"/>
      <c r="F31" s="205"/>
      <c r="G31" s="5"/>
      <c r="H31" s="5"/>
      <c r="I31" s="205"/>
      <c r="J31" s="5"/>
      <c r="K31" s="5"/>
      <c r="N31" s="5"/>
      <c r="O31" s="5"/>
      <c r="P31" s="5"/>
      <c r="Q31" s="5"/>
      <c r="R31" s="5"/>
      <c r="S31" s="5"/>
      <c r="T31" s="201"/>
      <c r="U31" s="201"/>
      <c r="V31" s="201"/>
      <c r="W31" s="201"/>
      <c r="X31" s="201"/>
      <c r="Y31" s="201"/>
      <c r="Z31" s="201"/>
    </row>
    <row r="32" spans="1:26" s="94" customFormat="1" ht="23.25" x14ac:dyDescent="0.35">
      <c r="A32" s="1880" t="s">
        <v>372</v>
      </c>
      <c r="B32" s="1880"/>
      <c r="C32" s="1881"/>
      <c r="D32" s="1882"/>
      <c r="E32" s="1870"/>
      <c r="F32" s="1870"/>
      <c r="G32" s="1870"/>
      <c r="H32" s="1870"/>
      <c r="I32" s="1870"/>
      <c r="J32" s="1870"/>
      <c r="K32" s="1870"/>
      <c r="N32" s="5"/>
      <c r="O32" s="5"/>
      <c r="P32" s="5"/>
      <c r="Q32" s="5"/>
      <c r="R32" s="5"/>
      <c r="S32" s="5"/>
      <c r="T32" s="201"/>
      <c r="U32" s="201"/>
      <c r="V32" s="201"/>
      <c r="W32" s="201"/>
      <c r="X32" s="201"/>
      <c r="Y32" s="201"/>
      <c r="Z32" s="201"/>
    </row>
    <row r="33" spans="1:26" s="94" customFormat="1" ht="15" customHeight="1" x14ac:dyDescent="0.35">
      <c r="A33" s="109"/>
      <c r="B33" s="206" t="s">
        <v>802</v>
      </c>
      <c r="C33" s="5"/>
      <c r="D33" s="5"/>
      <c r="E33" s="5"/>
      <c r="F33" s="5"/>
      <c r="G33" s="5"/>
      <c r="H33" s="5"/>
      <c r="I33" s="5"/>
      <c r="J33" s="5"/>
      <c r="K33" s="5"/>
      <c r="N33" s="5"/>
      <c r="O33" s="5"/>
      <c r="P33" s="5"/>
      <c r="Q33" s="5"/>
      <c r="R33" s="5"/>
      <c r="S33" s="5"/>
      <c r="T33" s="201"/>
      <c r="U33" s="201"/>
      <c r="V33" s="201"/>
      <c r="W33" s="201"/>
      <c r="X33" s="201"/>
      <c r="Y33" s="201"/>
      <c r="Z33" s="201"/>
    </row>
    <row r="34" spans="1:26" s="94" customFormat="1" ht="16.5" customHeight="1" x14ac:dyDescent="0.35">
      <c r="A34" s="109"/>
      <c r="B34" s="1883" t="s">
        <v>327</v>
      </c>
      <c r="C34" s="1884" t="s">
        <v>232</v>
      </c>
      <c r="D34" s="1885"/>
      <c r="E34" s="1886"/>
      <c r="F34" s="1884" t="s">
        <v>232</v>
      </c>
      <c r="G34" s="1887"/>
      <c r="H34" s="1888"/>
      <c r="I34" s="1884" t="s">
        <v>232</v>
      </c>
      <c r="J34" s="1886"/>
      <c r="K34" s="1889" t="s">
        <v>804</v>
      </c>
      <c r="N34" s="5"/>
      <c r="O34" s="5"/>
      <c r="P34" s="5"/>
      <c r="Q34" s="5"/>
      <c r="R34" s="5"/>
      <c r="S34" s="5"/>
      <c r="T34" s="201"/>
      <c r="U34" s="201"/>
      <c r="V34" s="201"/>
      <c r="W34" s="201"/>
      <c r="X34" s="201"/>
      <c r="Y34" s="201"/>
      <c r="Z34" s="201"/>
    </row>
    <row r="35" spans="1:26" s="94" customFormat="1" ht="15" customHeight="1" x14ac:dyDescent="0.35">
      <c r="A35" s="109"/>
      <c r="B35" s="202" t="s">
        <v>329</v>
      </c>
      <c r="C35" s="263">
        <f>'7. Project Definition'!D134</f>
        <v>0</v>
      </c>
      <c r="D35" s="1277"/>
      <c r="E35" s="1278"/>
      <c r="F35" s="263">
        <f>'7. Project Definition'!F134</f>
        <v>0</v>
      </c>
      <c r="G35" s="1277"/>
      <c r="H35" s="1278"/>
      <c r="I35" s="263">
        <f>'7. Project Definition'!H134</f>
        <v>0</v>
      </c>
      <c r="J35" s="105"/>
      <c r="K35" s="333">
        <f>SUM(C35,F35,I35)</f>
        <v>0</v>
      </c>
      <c r="N35" s="5"/>
      <c r="O35" s="5"/>
      <c r="P35" s="5"/>
      <c r="Q35" s="5"/>
      <c r="R35" s="5"/>
      <c r="S35" s="5"/>
      <c r="T35" s="201"/>
      <c r="U35" s="201"/>
      <c r="V35" s="201"/>
      <c r="W35" s="201"/>
      <c r="X35" s="201"/>
      <c r="Y35" s="201"/>
      <c r="Z35" s="201"/>
    </row>
    <row r="36" spans="1:26" s="94" customFormat="1" ht="15" customHeight="1" x14ac:dyDescent="0.35">
      <c r="A36" s="109"/>
      <c r="B36" s="202" t="s">
        <v>331</v>
      </c>
      <c r="C36" s="263">
        <f>'7. Project Definition'!D119</f>
        <v>0</v>
      </c>
      <c r="D36" s="1277"/>
      <c r="E36" s="1278"/>
      <c r="F36" s="263">
        <f>'7. Project Definition'!F119</f>
        <v>0</v>
      </c>
      <c r="G36" s="1277"/>
      <c r="H36" s="1278"/>
      <c r="I36" s="263">
        <f>'7. Project Definition'!H119</f>
        <v>0</v>
      </c>
      <c r="J36" s="105"/>
      <c r="K36" s="333">
        <f t="shared" ref="K36:K39" si="0">SUM(C36,F36,I36)</f>
        <v>0</v>
      </c>
      <c r="N36" s="5"/>
      <c r="O36" s="5"/>
      <c r="P36" s="5"/>
      <c r="Q36" s="5"/>
      <c r="R36" s="5"/>
      <c r="S36" s="5"/>
      <c r="T36" s="201"/>
      <c r="U36" s="201"/>
      <c r="V36" s="201"/>
      <c r="W36" s="201"/>
      <c r="X36" s="201"/>
      <c r="Y36" s="201"/>
      <c r="Z36" s="201"/>
    </row>
    <row r="37" spans="1:26" s="94" customFormat="1" ht="15" customHeight="1" x14ac:dyDescent="0.35">
      <c r="A37" s="109"/>
      <c r="B37" s="202" t="s">
        <v>345</v>
      </c>
      <c r="C37" s="339">
        <f>'7. Project Definition'!D120</f>
        <v>0</v>
      </c>
      <c r="D37" s="1277"/>
      <c r="E37" s="1278"/>
      <c r="F37" s="263">
        <f>'7. Project Definition'!F120</f>
        <v>0</v>
      </c>
      <c r="G37" s="1277"/>
      <c r="H37" s="1278"/>
      <c r="I37" s="263">
        <f>'7. Project Definition'!H120</f>
        <v>0</v>
      </c>
      <c r="J37" s="105"/>
      <c r="K37" s="333">
        <f t="shared" si="0"/>
        <v>0</v>
      </c>
      <c r="N37" s="5"/>
      <c r="O37" s="5"/>
      <c r="P37" s="5"/>
      <c r="Q37" s="5"/>
      <c r="R37" s="5"/>
      <c r="S37" s="5"/>
      <c r="T37" s="201"/>
      <c r="U37" s="201"/>
      <c r="V37" s="201"/>
      <c r="W37" s="201"/>
      <c r="X37" s="201"/>
      <c r="Y37" s="201"/>
      <c r="Z37" s="201"/>
    </row>
    <row r="38" spans="1:26" s="94" customFormat="1" ht="15" customHeight="1" thickBot="1" x14ac:dyDescent="0.4">
      <c r="A38" s="109"/>
      <c r="B38" s="202" t="s">
        <v>596</v>
      </c>
      <c r="C38" s="264">
        <f>'7. Project Definition'!D122</f>
        <v>0</v>
      </c>
      <c r="D38" s="265"/>
      <c r="E38" s="266"/>
      <c r="F38" s="264">
        <f>'7. Project Definition'!F122</f>
        <v>0</v>
      </c>
      <c r="G38" s="265"/>
      <c r="H38" s="266"/>
      <c r="I38" s="264">
        <f>'7. Project Definition'!H122</f>
        <v>0</v>
      </c>
      <c r="J38" s="267"/>
      <c r="K38" s="335">
        <f t="shared" si="0"/>
        <v>0</v>
      </c>
      <c r="N38" s="5"/>
      <c r="O38" s="5"/>
      <c r="P38" s="5"/>
      <c r="Q38" s="5"/>
      <c r="R38" s="5"/>
      <c r="S38" s="5"/>
      <c r="T38" s="201"/>
      <c r="U38" s="201"/>
      <c r="V38" s="201"/>
      <c r="W38" s="201"/>
      <c r="X38" s="201"/>
      <c r="Y38" s="201"/>
      <c r="Z38" s="201"/>
    </row>
    <row r="39" spans="1:26" s="94" customFormat="1" ht="24" thickTop="1" x14ac:dyDescent="0.35">
      <c r="A39" s="109"/>
      <c r="B39" s="202" t="s">
        <v>801</v>
      </c>
      <c r="C39" s="268">
        <f>SUM(C35:C38)</f>
        <v>0</v>
      </c>
      <c r="D39" s="269"/>
      <c r="E39" s="270"/>
      <c r="F39" s="268">
        <f>SUM(F35:F38)</f>
        <v>0</v>
      </c>
      <c r="G39" s="269"/>
      <c r="H39" s="270"/>
      <c r="I39" s="268">
        <f>SUM(I35:I38)</f>
        <v>0</v>
      </c>
      <c r="J39" s="271"/>
      <c r="K39" s="334">
        <f t="shared" si="0"/>
        <v>0</v>
      </c>
      <c r="N39" s="5"/>
      <c r="O39" s="5"/>
      <c r="P39" s="5"/>
      <c r="Q39" s="5"/>
      <c r="R39" s="5"/>
      <c r="S39" s="5"/>
      <c r="T39" s="201"/>
      <c r="U39" s="201"/>
      <c r="V39" s="201"/>
      <c r="W39" s="201"/>
      <c r="X39" s="201"/>
      <c r="Y39" s="201"/>
      <c r="Z39" s="201"/>
    </row>
    <row r="40" spans="1:26" s="94" customFormat="1" ht="15" customHeight="1" x14ac:dyDescent="0.35">
      <c r="A40" s="109"/>
      <c r="B40" s="5"/>
      <c r="C40" s="5"/>
      <c r="D40" s="5"/>
      <c r="E40" s="5"/>
      <c r="F40" s="5"/>
      <c r="G40" s="5"/>
      <c r="H40" s="5"/>
      <c r="I40" s="5"/>
      <c r="J40" s="5"/>
      <c r="K40" s="5"/>
      <c r="N40" s="5"/>
      <c r="O40" s="5"/>
      <c r="P40" s="5"/>
      <c r="Q40" s="5"/>
      <c r="R40" s="5"/>
      <c r="S40" s="5"/>
      <c r="T40" s="201"/>
      <c r="U40" s="201"/>
      <c r="V40" s="201"/>
      <c r="W40" s="201"/>
      <c r="X40" s="201"/>
      <c r="Y40" s="201"/>
      <c r="Z40" s="201"/>
    </row>
    <row r="41" spans="1:26" s="94" customFormat="1" ht="15" customHeight="1" x14ac:dyDescent="0.35">
      <c r="A41" s="109"/>
      <c r="B41" s="206" t="s">
        <v>947</v>
      </c>
      <c r="C41" s="5"/>
      <c r="D41" s="5"/>
      <c r="E41" s="5"/>
      <c r="F41" s="5"/>
      <c r="G41" s="5"/>
      <c r="H41" s="5"/>
      <c r="I41" s="5"/>
      <c r="J41" s="5"/>
      <c r="K41" s="5"/>
      <c r="N41" s="5"/>
      <c r="O41" s="5"/>
      <c r="P41" s="5"/>
      <c r="Q41" s="5"/>
      <c r="R41" s="5"/>
      <c r="S41" s="5"/>
      <c r="T41" s="201"/>
      <c r="U41" s="201"/>
      <c r="V41" s="201"/>
      <c r="W41" s="201"/>
      <c r="X41" s="201"/>
      <c r="Y41" s="201"/>
      <c r="Z41" s="201"/>
    </row>
    <row r="42" spans="1:26" s="94" customFormat="1" ht="32.25" customHeight="1" x14ac:dyDescent="0.35">
      <c r="A42" s="109"/>
      <c r="B42" s="1883" t="s">
        <v>803</v>
      </c>
      <c r="C42" s="1890" t="s">
        <v>478</v>
      </c>
      <c r="D42" s="1885"/>
      <c r="E42" s="1886"/>
      <c r="F42" s="1884" t="s">
        <v>478</v>
      </c>
      <c r="G42" s="1887"/>
      <c r="H42" s="1888"/>
      <c r="I42" s="1884" t="s">
        <v>478</v>
      </c>
      <c r="J42" s="1886"/>
      <c r="K42" s="1889" t="s">
        <v>804</v>
      </c>
      <c r="N42" s="5"/>
      <c r="O42" s="5"/>
      <c r="P42" s="5"/>
      <c r="Q42" s="5"/>
      <c r="R42" s="5"/>
      <c r="S42" s="5"/>
      <c r="T42" s="201"/>
      <c r="U42" s="201"/>
      <c r="V42" s="201"/>
      <c r="W42" s="201"/>
      <c r="X42" s="201"/>
      <c r="Y42" s="201"/>
      <c r="Z42" s="201"/>
    </row>
    <row r="43" spans="1:26" s="94" customFormat="1" ht="15" customHeight="1" x14ac:dyDescent="0.35">
      <c r="A43" s="109"/>
      <c r="B43" s="1312" t="s">
        <v>337</v>
      </c>
      <c r="C43" s="263">
        <f>SUM('7. Project Definition'!D29,'7. Project Definition'!D33)</f>
        <v>0</v>
      </c>
      <c r="D43" s="1277"/>
      <c r="E43" s="1278"/>
      <c r="F43" s="263">
        <f>SUM('7. Project Definition'!F29,'7. Project Definition'!F33)</f>
        <v>0</v>
      </c>
      <c r="G43" s="1277"/>
      <c r="H43" s="1278"/>
      <c r="I43" s="263">
        <f>SUM('7. Project Definition'!H29,'7. Project Definition'!H33)</f>
        <v>0</v>
      </c>
      <c r="J43" s="105"/>
      <c r="K43" s="333">
        <f>SUM(C43,F43,I43)</f>
        <v>0</v>
      </c>
      <c r="N43" s="5"/>
      <c r="O43" s="5"/>
      <c r="P43" s="5"/>
      <c r="Q43" s="5"/>
      <c r="R43" s="5"/>
      <c r="S43" s="5"/>
      <c r="T43" s="201"/>
      <c r="U43" s="201"/>
      <c r="V43" s="201"/>
      <c r="W43" s="201"/>
      <c r="X43" s="201"/>
      <c r="Y43" s="201"/>
      <c r="Z43" s="201"/>
    </row>
    <row r="44" spans="1:26" s="94" customFormat="1" ht="15" customHeight="1" x14ac:dyDescent="0.35">
      <c r="A44" s="109"/>
      <c r="B44" s="1311" t="s">
        <v>404</v>
      </c>
      <c r="C44" s="263">
        <f>'7. Project Definition'!D49</f>
        <v>0</v>
      </c>
      <c r="D44" s="1277"/>
      <c r="E44" s="1278"/>
      <c r="F44" s="263">
        <f>'7. Project Definition'!F49</f>
        <v>0</v>
      </c>
      <c r="G44" s="1277"/>
      <c r="H44" s="1278"/>
      <c r="I44" s="263">
        <f>'7. Project Definition'!H49</f>
        <v>0</v>
      </c>
      <c r="J44" s="105"/>
      <c r="K44" s="333">
        <f t="shared" ref="K44:K48" si="1">SUM(C44,F44,I44)</f>
        <v>0</v>
      </c>
      <c r="N44" s="5"/>
      <c r="O44" s="5"/>
      <c r="P44" s="5"/>
      <c r="Q44" s="5"/>
      <c r="R44" s="5"/>
      <c r="S44" s="5"/>
      <c r="T44" s="201"/>
      <c r="U44" s="201"/>
      <c r="V44" s="201"/>
      <c r="W44" s="201"/>
      <c r="X44" s="201"/>
      <c r="Y44" s="201"/>
      <c r="Z44" s="201"/>
    </row>
    <row r="45" spans="1:26" s="94" customFormat="1" ht="15" customHeight="1" x14ac:dyDescent="0.35">
      <c r="A45" s="274"/>
      <c r="B45" s="1317" t="s">
        <v>862</v>
      </c>
      <c r="C45" s="1318">
        <f>SUM(C43:C44)</f>
        <v>0</v>
      </c>
      <c r="D45" s="1319"/>
      <c r="E45" s="1320"/>
      <c r="F45" s="1318">
        <f>SUM(F43:F44)</f>
        <v>0</v>
      </c>
      <c r="G45" s="1319"/>
      <c r="H45" s="1320"/>
      <c r="I45" s="1318">
        <f>SUM(I43:I44)</f>
        <v>0</v>
      </c>
      <c r="J45" s="1321"/>
      <c r="K45" s="333">
        <f t="shared" si="1"/>
        <v>0</v>
      </c>
      <c r="N45" s="2"/>
      <c r="O45" s="2"/>
      <c r="P45" s="2"/>
      <c r="Q45" s="2"/>
      <c r="R45" s="2"/>
      <c r="S45" s="2"/>
      <c r="T45" s="201"/>
      <c r="U45" s="201"/>
      <c r="V45" s="201"/>
      <c r="W45" s="201"/>
      <c r="X45" s="201"/>
      <c r="Y45" s="201"/>
      <c r="Z45" s="201"/>
    </row>
    <row r="46" spans="1:26" s="94" customFormat="1" ht="15" customHeight="1" x14ac:dyDescent="0.35">
      <c r="A46" s="109"/>
      <c r="B46" s="1312" t="s">
        <v>338</v>
      </c>
      <c r="C46" s="263">
        <f>'7. Project Definition'!D36</f>
        <v>0</v>
      </c>
      <c r="D46" s="1277"/>
      <c r="E46" s="1278"/>
      <c r="F46" s="263">
        <f>'7. Project Definition'!F36</f>
        <v>0</v>
      </c>
      <c r="G46" s="1277"/>
      <c r="H46" s="1278"/>
      <c r="I46" s="263">
        <f>'7. Project Definition'!H36</f>
        <v>0</v>
      </c>
      <c r="J46" s="105"/>
      <c r="K46" s="333">
        <f t="shared" si="1"/>
        <v>0</v>
      </c>
      <c r="N46" s="5"/>
      <c r="O46" s="5"/>
      <c r="P46" s="5"/>
      <c r="Q46" s="5"/>
      <c r="R46" s="5"/>
      <c r="S46" s="5"/>
      <c r="T46" s="201"/>
      <c r="U46" s="201"/>
      <c r="V46" s="201"/>
      <c r="W46" s="201"/>
      <c r="X46" s="201"/>
      <c r="Y46" s="201"/>
      <c r="Z46" s="201"/>
    </row>
    <row r="47" spans="1:26" s="94" customFormat="1" ht="15" customHeight="1" thickBot="1" x14ac:dyDescent="0.4">
      <c r="A47" s="109"/>
      <c r="B47" s="1312" t="s">
        <v>770</v>
      </c>
      <c r="C47" s="264">
        <f>SUM('7. Project Definition'!D42,'7. Project Definition'!D54)</f>
        <v>0</v>
      </c>
      <c r="D47" s="265"/>
      <c r="E47" s="266"/>
      <c r="F47" s="264">
        <f>SUM('7. Project Definition'!F42,'7. Project Definition'!F54)</f>
        <v>0</v>
      </c>
      <c r="G47" s="265"/>
      <c r="H47" s="266"/>
      <c r="I47" s="264">
        <f>SUM('7. Project Definition'!H42,'7. Project Definition'!H54)</f>
        <v>0</v>
      </c>
      <c r="J47" s="267"/>
      <c r="K47" s="335">
        <f t="shared" si="1"/>
        <v>0</v>
      </c>
      <c r="N47" s="5"/>
      <c r="O47" s="5"/>
      <c r="P47" s="5"/>
      <c r="Q47" s="5"/>
      <c r="R47" s="5"/>
      <c r="S47" s="5"/>
      <c r="T47" s="201"/>
      <c r="U47" s="201"/>
      <c r="V47" s="201"/>
      <c r="W47" s="201"/>
      <c r="X47" s="201"/>
      <c r="Y47" s="201"/>
      <c r="Z47" s="201"/>
    </row>
    <row r="48" spans="1:26" s="94" customFormat="1" ht="17.25" customHeight="1" thickTop="1" x14ac:dyDescent="0.35">
      <c r="A48" s="109"/>
      <c r="B48" s="1312" t="s">
        <v>405</v>
      </c>
      <c r="C48" s="268">
        <f>SUM(C45:C47)</f>
        <v>0</v>
      </c>
      <c r="D48" s="269"/>
      <c r="E48" s="270"/>
      <c r="F48" s="268">
        <f>SUM(F45:F47)</f>
        <v>0</v>
      </c>
      <c r="G48" s="269"/>
      <c r="H48" s="270"/>
      <c r="I48" s="268">
        <f>SUM(I45:I47)</f>
        <v>0</v>
      </c>
      <c r="J48" s="271"/>
      <c r="K48" s="334">
        <f t="shared" si="1"/>
        <v>0</v>
      </c>
      <c r="N48" s="5"/>
      <c r="O48" s="5"/>
      <c r="P48" s="5"/>
      <c r="Q48" s="5"/>
      <c r="R48" s="5"/>
      <c r="S48" s="5"/>
      <c r="T48" s="201"/>
      <c r="U48" s="201"/>
      <c r="V48" s="201"/>
      <c r="W48" s="201"/>
      <c r="X48" s="201"/>
      <c r="Y48" s="201"/>
      <c r="Z48" s="201"/>
    </row>
    <row r="49" spans="1:26" s="94" customFormat="1" ht="17.25" customHeight="1" x14ac:dyDescent="0.35">
      <c r="A49" s="109"/>
      <c r="B49" s="1312"/>
      <c r="C49" s="1313"/>
      <c r="D49" s="1314"/>
      <c r="E49" s="1314"/>
      <c r="F49" s="1313"/>
      <c r="G49" s="1314"/>
      <c r="H49" s="1314"/>
      <c r="I49" s="1313"/>
      <c r="J49" s="1315"/>
      <c r="K49" s="1316"/>
      <c r="N49" s="5"/>
      <c r="O49" s="5"/>
      <c r="P49" s="5"/>
      <c r="Q49" s="5"/>
      <c r="R49" s="5"/>
      <c r="S49" s="5"/>
      <c r="T49" s="201"/>
      <c r="U49" s="201"/>
      <c r="V49" s="201"/>
      <c r="W49" s="201"/>
      <c r="X49" s="201"/>
      <c r="Y49" s="201"/>
      <c r="Z49" s="201"/>
    </row>
    <row r="50" spans="1:26" s="94" customFormat="1" ht="7.5" customHeight="1" x14ac:dyDescent="0.35">
      <c r="A50" s="109"/>
      <c r="B50" s="5"/>
      <c r="C50" s="5"/>
      <c r="D50" s="5"/>
      <c r="E50" s="5"/>
      <c r="F50" s="5"/>
      <c r="G50" s="5"/>
      <c r="H50" s="5"/>
      <c r="I50" s="5"/>
      <c r="J50" s="5"/>
      <c r="K50" s="5"/>
      <c r="L50" s="5"/>
      <c r="M50" s="5"/>
      <c r="N50" s="5"/>
      <c r="O50" s="5"/>
      <c r="P50" s="5"/>
      <c r="Q50" s="5"/>
      <c r="R50" s="5"/>
      <c r="S50" s="5"/>
      <c r="T50" s="201"/>
      <c r="U50" s="201"/>
      <c r="V50" s="201"/>
      <c r="W50" s="201"/>
      <c r="X50" s="201"/>
      <c r="Y50" s="201"/>
      <c r="Z50" s="201"/>
    </row>
    <row r="51" spans="1:26" s="94" customFormat="1" ht="15" customHeight="1" x14ac:dyDescent="0.35">
      <c r="A51" s="1880" t="s">
        <v>674</v>
      </c>
      <c r="B51" s="1499"/>
      <c r="C51" s="1499"/>
      <c r="D51" s="1870"/>
      <c r="E51" s="1870"/>
      <c r="F51" s="1870"/>
      <c r="G51" s="1891"/>
      <c r="H51" s="1892"/>
      <c r="I51" s="1870"/>
      <c r="J51" s="1870"/>
      <c r="K51" s="1870"/>
      <c r="L51" s="5"/>
      <c r="M51" s="5"/>
      <c r="N51" s="5"/>
      <c r="O51" s="5"/>
      <c r="P51" s="5"/>
      <c r="Q51" s="5"/>
      <c r="R51" s="5"/>
      <c r="S51" s="5"/>
      <c r="T51" s="201"/>
      <c r="U51" s="201"/>
      <c r="V51" s="201"/>
      <c r="W51" s="201"/>
      <c r="X51" s="201"/>
      <c r="Y51" s="201"/>
      <c r="Z51" s="201"/>
    </row>
    <row r="52" spans="1:26" s="94" customFormat="1" ht="15" customHeight="1" x14ac:dyDescent="0.35">
      <c r="A52" s="109"/>
      <c r="D52" s="5"/>
      <c r="E52" s="273"/>
      <c r="F52" s="5"/>
      <c r="G52" s="207"/>
      <c r="H52" s="235"/>
      <c r="I52" s="5"/>
      <c r="J52" s="5"/>
      <c r="K52" s="5"/>
      <c r="L52" s="5"/>
      <c r="M52" s="5"/>
      <c r="N52" s="5"/>
      <c r="O52" s="5"/>
      <c r="P52" s="5"/>
      <c r="Q52" s="5"/>
      <c r="R52" s="5"/>
      <c r="S52" s="5"/>
      <c r="T52" s="201"/>
      <c r="U52" s="201"/>
      <c r="V52" s="201"/>
      <c r="W52" s="201"/>
      <c r="X52" s="201"/>
      <c r="Y52" s="201"/>
      <c r="Z52" s="201"/>
    </row>
    <row r="53" spans="1:26" s="94" customFormat="1" ht="15" customHeight="1" x14ac:dyDescent="0.35">
      <c r="A53" s="109"/>
      <c r="B53" s="108"/>
      <c r="C53" s="5"/>
      <c r="D53" s="5"/>
      <c r="E53" s="5"/>
      <c r="F53" s="5"/>
      <c r="G53" s="5"/>
      <c r="H53" s="5"/>
      <c r="I53" s="5"/>
      <c r="J53" s="5"/>
      <c r="K53" s="5"/>
      <c r="L53" s="5"/>
      <c r="M53" s="5"/>
      <c r="N53" s="5"/>
      <c r="O53" s="5"/>
      <c r="P53" s="5"/>
      <c r="Q53" s="5"/>
      <c r="R53" s="5"/>
      <c r="S53" s="5"/>
      <c r="T53" s="201"/>
      <c r="U53" s="201"/>
      <c r="V53" s="201"/>
      <c r="W53" s="201"/>
      <c r="X53" s="201"/>
      <c r="Y53" s="201"/>
      <c r="Z53" s="201"/>
    </row>
    <row r="54" spans="1:26" s="94" customFormat="1" ht="48" customHeight="1" x14ac:dyDescent="0.35">
      <c r="A54" s="109"/>
      <c r="B54" s="318"/>
      <c r="C54" s="1893" t="str">
        <f>'1. Building Information'!B55</f>
        <v>SITE 1: Project Name -- Project Address</v>
      </c>
      <c r="D54" s="1893"/>
      <c r="E54" s="1893" t="str">
        <f>'1. Building Information'!B107</f>
        <v xml:space="preserve">SITE 2:  -- </v>
      </c>
      <c r="F54" s="1893"/>
      <c r="G54" s="1893" t="str">
        <f>'1. Building Information'!B155</f>
        <v xml:space="preserve">SITE 3:  -- </v>
      </c>
      <c r="H54" s="1893"/>
      <c r="I54" s="5"/>
      <c r="J54" s="5"/>
      <c r="K54" s="5"/>
      <c r="O54" s="5"/>
      <c r="P54" s="5"/>
      <c r="Q54" s="5"/>
      <c r="R54" s="5"/>
      <c r="S54" s="5"/>
      <c r="T54" s="201"/>
      <c r="U54" s="201"/>
      <c r="V54" s="201"/>
      <c r="W54" s="201"/>
      <c r="X54" s="201"/>
      <c r="Y54" s="201"/>
      <c r="Z54" s="201"/>
    </row>
    <row r="55" spans="1:26" s="212" customFormat="1" ht="51" x14ac:dyDescent="0.2">
      <c r="A55" s="213"/>
      <c r="B55" s="1894" t="s">
        <v>517</v>
      </c>
      <c r="C55" s="1894" t="s">
        <v>547</v>
      </c>
      <c r="D55" s="1894" t="s">
        <v>548</v>
      </c>
      <c r="E55" s="1894" t="s">
        <v>547</v>
      </c>
      <c r="F55" s="1894" t="s">
        <v>548</v>
      </c>
      <c r="G55" s="1894" t="s">
        <v>547</v>
      </c>
      <c r="H55" s="1894" t="s">
        <v>548</v>
      </c>
      <c r="I55" s="272" t="s">
        <v>520</v>
      </c>
      <c r="O55" s="214"/>
      <c r="P55" s="214"/>
      <c r="S55" s="214"/>
    </row>
    <row r="56" spans="1:26" s="155" customFormat="1" ht="18.75" customHeight="1" x14ac:dyDescent="0.2">
      <c r="A56" s="211"/>
      <c r="B56" s="215">
        <f>MIN(C22,F22,I22)</f>
        <v>2018</v>
      </c>
      <c r="C56" s="217">
        <f>IF($B56&gt;=$C$22,$C$39,0)</f>
        <v>0</v>
      </c>
      <c r="D56" s="218">
        <f t="shared" ref="D56:D70" si="2">IF($B56&gt;=$C$22,$C$48,0)</f>
        <v>0</v>
      </c>
      <c r="E56" s="218">
        <f t="shared" ref="E56:E70" si="3">IF($B56&gt;=$F$22,$F$39,0)</f>
        <v>0</v>
      </c>
      <c r="F56" s="218">
        <f t="shared" ref="F56:F70" si="4">IF($B56&gt;=$F$22,$F$48,0)</f>
        <v>0</v>
      </c>
      <c r="G56" s="218">
        <f t="shared" ref="G56:G70" si="5">IF($B56&gt;=$I$22,$I$39,0)</f>
        <v>0</v>
      </c>
      <c r="H56" s="218">
        <f t="shared" ref="H56:H70" si="6">IF($B56&gt;=$I$22,$I$48,0)</f>
        <v>0</v>
      </c>
      <c r="I56" s="218">
        <f t="shared" ref="I56:I70" si="7">IF(D81&gt;=E81,E81,D81)</f>
        <v>0</v>
      </c>
      <c r="O56" s="210"/>
      <c r="P56" s="210"/>
      <c r="S56" s="210"/>
    </row>
    <row r="57" spans="1:26" s="155" customFormat="1" ht="15" customHeight="1" x14ac:dyDescent="0.2">
      <c r="A57" s="211"/>
      <c r="B57" s="215">
        <f>B56+1</f>
        <v>2019</v>
      </c>
      <c r="C57" s="217">
        <f t="shared" ref="C57:C70" si="8">IF(B57&gt;=$C$22,$C$39,0)</f>
        <v>0</v>
      </c>
      <c r="D57" s="218">
        <f t="shared" si="2"/>
        <v>0</v>
      </c>
      <c r="E57" s="218">
        <f t="shared" si="3"/>
        <v>0</v>
      </c>
      <c r="F57" s="218">
        <f t="shared" si="4"/>
        <v>0</v>
      </c>
      <c r="G57" s="218">
        <f t="shared" si="5"/>
        <v>0</v>
      </c>
      <c r="H57" s="218">
        <f t="shared" si="6"/>
        <v>0</v>
      </c>
      <c r="I57" s="218">
        <f t="shared" si="7"/>
        <v>0</v>
      </c>
      <c r="O57" s="210"/>
      <c r="P57" s="210"/>
      <c r="S57" s="210"/>
    </row>
    <row r="58" spans="1:26" s="155" customFormat="1" ht="15" customHeight="1" x14ac:dyDescent="0.2">
      <c r="A58" s="211"/>
      <c r="B58" s="215">
        <f t="shared" ref="B58:B70" si="9">B57+1</f>
        <v>2020</v>
      </c>
      <c r="C58" s="217">
        <f t="shared" si="8"/>
        <v>0</v>
      </c>
      <c r="D58" s="218">
        <f t="shared" si="2"/>
        <v>0</v>
      </c>
      <c r="E58" s="218">
        <f t="shared" si="3"/>
        <v>0</v>
      </c>
      <c r="F58" s="218">
        <f t="shared" si="4"/>
        <v>0</v>
      </c>
      <c r="G58" s="218">
        <f t="shared" si="5"/>
        <v>0</v>
      </c>
      <c r="H58" s="218">
        <f t="shared" si="6"/>
        <v>0</v>
      </c>
      <c r="I58" s="218">
        <f t="shared" si="7"/>
        <v>0</v>
      </c>
      <c r="O58" s="210"/>
      <c r="P58" s="210"/>
      <c r="S58" s="210"/>
    </row>
    <row r="59" spans="1:26" s="155" customFormat="1" ht="15" customHeight="1" x14ac:dyDescent="0.2">
      <c r="A59" s="211"/>
      <c r="B59" s="215">
        <f t="shared" si="9"/>
        <v>2021</v>
      </c>
      <c r="C59" s="217">
        <f t="shared" si="8"/>
        <v>0</v>
      </c>
      <c r="D59" s="218">
        <f t="shared" si="2"/>
        <v>0</v>
      </c>
      <c r="E59" s="218">
        <f t="shared" si="3"/>
        <v>0</v>
      </c>
      <c r="F59" s="218">
        <f t="shared" si="4"/>
        <v>0</v>
      </c>
      <c r="G59" s="218">
        <f t="shared" si="5"/>
        <v>0</v>
      </c>
      <c r="H59" s="218">
        <f t="shared" si="6"/>
        <v>0</v>
      </c>
      <c r="I59" s="218">
        <f t="shared" si="7"/>
        <v>0</v>
      </c>
      <c r="O59" s="210"/>
      <c r="P59" s="210"/>
      <c r="S59" s="210"/>
    </row>
    <row r="60" spans="1:26" s="155" customFormat="1" ht="15" customHeight="1" x14ac:dyDescent="0.2">
      <c r="A60" s="211"/>
      <c r="B60" s="215">
        <f t="shared" si="9"/>
        <v>2022</v>
      </c>
      <c r="C60" s="217">
        <f t="shared" si="8"/>
        <v>0</v>
      </c>
      <c r="D60" s="218">
        <f t="shared" si="2"/>
        <v>0</v>
      </c>
      <c r="E60" s="218">
        <f t="shared" si="3"/>
        <v>0</v>
      </c>
      <c r="F60" s="218">
        <f t="shared" si="4"/>
        <v>0</v>
      </c>
      <c r="G60" s="218">
        <f t="shared" si="5"/>
        <v>0</v>
      </c>
      <c r="H60" s="218">
        <f t="shared" si="6"/>
        <v>0</v>
      </c>
      <c r="I60" s="218">
        <f t="shared" si="7"/>
        <v>0</v>
      </c>
      <c r="O60" s="210"/>
      <c r="P60" s="210"/>
      <c r="S60" s="210"/>
    </row>
    <row r="61" spans="1:26" s="155" customFormat="1" ht="15" customHeight="1" x14ac:dyDescent="0.2">
      <c r="A61" s="211"/>
      <c r="B61" s="215">
        <f t="shared" si="9"/>
        <v>2023</v>
      </c>
      <c r="C61" s="217">
        <f t="shared" si="8"/>
        <v>0</v>
      </c>
      <c r="D61" s="218">
        <f t="shared" si="2"/>
        <v>0</v>
      </c>
      <c r="E61" s="218">
        <f t="shared" si="3"/>
        <v>0</v>
      </c>
      <c r="F61" s="218">
        <f t="shared" si="4"/>
        <v>0</v>
      </c>
      <c r="G61" s="218">
        <f t="shared" si="5"/>
        <v>0</v>
      </c>
      <c r="H61" s="218">
        <f t="shared" si="6"/>
        <v>0</v>
      </c>
      <c r="I61" s="218">
        <f t="shared" si="7"/>
        <v>0</v>
      </c>
      <c r="O61" s="210"/>
      <c r="P61" s="210"/>
      <c r="S61" s="210"/>
    </row>
    <row r="62" spans="1:26" s="155" customFormat="1" ht="15" customHeight="1" x14ac:dyDescent="0.2">
      <c r="A62" s="211"/>
      <c r="B62" s="215">
        <f t="shared" si="9"/>
        <v>2024</v>
      </c>
      <c r="C62" s="217">
        <f t="shared" si="8"/>
        <v>0</v>
      </c>
      <c r="D62" s="218">
        <f t="shared" si="2"/>
        <v>0</v>
      </c>
      <c r="E62" s="218">
        <f t="shared" si="3"/>
        <v>0</v>
      </c>
      <c r="F62" s="218">
        <f t="shared" si="4"/>
        <v>0</v>
      </c>
      <c r="G62" s="218">
        <f t="shared" si="5"/>
        <v>0</v>
      </c>
      <c r="H62" s="218">
        <f t="shared" si="6"/>
        <v>0</v>
      </c>
      <c r="I62" s="218">
        <f t="shared" si="7"/>
        <v>0</v>
      </c>
      <c r="O62" s="210"/>
      <c r="P62" s="210"/>
      <c r="S62" s="210"/>
    </row>
    <row r="63" spans="1:26" s="155" customFormat="1" ht="15" customHeight="1" x14ac:dyDescent="0.2">
      <c r="A63" s="211"/>
      <c r="B63" s="215">
        <f t="shared" si="9"/>
        <v>2025</v>
      </c>
      <c r="C63" s="217">
        <f t="shared" si="8"/>
        <v>0</v>
      </c>
      <c r="D63" s="218">
        <f t="shared" si="2"/>
        <v>0</v>
      </c>
      <c r="E63" s="218">
        <f t="shared" si="3"/>
        <v>0</v>
      </c>
      <c r="F63" s="218">
        <f t="shared" si="4"/>
        <v>0</v>
      </c>
      <c r="G63" s="218">
        <f t="shared" si="5"/>
        <v>0</v>
      </c>
      <c r="H63" s="218">
        <f t="shared" si="6"/>
        <v>0</v>
      </c>
      <c r="I63" s="218">
        <f t="shared" si="7"/>
        <v>0</v>
      </c>
    </row>
    <row r="64" spans="1:26" s="155" customFormat="1" ht="15" customHeight="1" x14ac:dyDescent="0.2">
      <c r="A64" s="211"/>
      <c r="B64" s="215">
        <f t="shared" si="9"/>
        <v>2026</v>
      </c>
      <c r="C64" s="217">
        <f t="shared" si="8"/>
        <v>0</v>
      </c>
      <c r="D64" s="218">
        <f t="shared" si="2"/>
        <v>0</v>
      </c>
      <c r="E64" s="218">
        <f t="shared" si="3"/>
        <v>0</v>
      </c>
      <c r="F64" s="218">
        <f t="shared" si="4"/>
        <v>0</v>
      </c>
      <c r="G64" s="218">
        <f t="shared" si="5"/>
        <v>0</v>
      </c>
      <c r="H64" s="218">
        <f t="shared" si="6"/>
        <v>0</v>
      </c>
      <c r="I64" s="218">
        <f t="shared" si="7"/>
        <v>0</v>
      </c>
      <c r="O64" s="210"/>
      <c r="P64" s="210"/>
      <c r="S64" s="210"/>
    </row>
    <row r="65" spans="1:19" s="155" customFormat="1" ht="18.75" customHeight="1" x14ac:dyDescent="0.2">
      <c r="A65" s="211"/>
      <c r="B65" s="215">
        <f t="shared" si="9"/>
        <v>2027</v>
      </c>
      <c r="C65" s="217">
        <f t="shared" si="8"/>
        <v>0</v>
      </c>
      <c r="D65" s="218">
        <f t="shared" si="2"/>
        <v>0</v>
      </c>
      <c r="E65" s="218">
        <f t="shared" si="3"/>
        <v>0</v>
      </c>
      <c r="F65" s="218">
        <f t="shared" si="4"/>
        <v>0</v>
      </c>
      <c r="G65" s="218">
        <f t="shared" si="5"/>
        <v>0</v>
      </c>
      <c r="H65" s="218">
        <f t="shared" si="6"/>
        <v>0</v>
      </c>
      <c r="I65" s="218">
        <f t="shared" si="7"/>
        <v>0</v>
      </c>
      <c r="O65" s="210"/>
      <c r="P65" s="210"/>
      <c r="S65" s="210"/>
    </row>
    <row r="66" spans="1:19" s="155" customFormat="1" ht="15" customHeight="1" x14ac:dyDescent="0.2">
      <c r="A66" s="211"/>
      <c r="B66" s="215">
        <f t="shared" si="9"/>
        <v>2028</v>
      </c>
      <c r="C66" s="217">
        <f t="shared" si="8"/>
        <v>0</v>
      </c>
      <c r="D66" s="218">
        <f t="shared" si="2"/>
        <v>0</v>
      </c>
      <c r="E66" s="218">
        <f t="shared" si="3"/>
        <v>0</v>
      </c>
      <c r="F66" s="218">
        <f t="shared" si="4"/>
        <v>0</v>
      </c>
      <c r="G66" s="218">
        <f t="shared" si="5"/>
        <v>0</v>
      </c>
      <c r="H66" s="218">
        <f t="shared" si="6"/>
        <v>0</v>
      </c>
      <c r="I66" s="218">
        <f t="shared" si="7"/>
        <v>0</v>
      </c>
      <c r="O66" s="210"/>
      <c r="P66" s="210"/>
      <c r="S66" s="210"/>
    </row>
    <row r="67" spans="1:19" s="155" customFormat="1" ht="15" customHeight="1" x14ac:dyDescent="0.2">
      <c r="A67" s="211"/>
      <c r="B67" s="215">
        <f t="shared" si="9"/>
        <v>2029</v>
      </c>
      <c r="C67" s="217">
        <f t="shared" si="8"/>
        <v>0</v>
      </c>
      <c r="D67" s="218">
        <f t="shared" si="2"/>
        <v>0</v>
      </c>
      <c r="E67" s="218">
        <f t="shared" si="3"/>
        <v>0</v>
      </c>
      <c r="F67" s="218">
        <f t="shared" si="4"/>
        <v>0</v>
      </c>
      <c r="G67" s="218">
        <f t="shared" si="5"/>
        <v>0</v>
      </c>
      <c r="H67" s="218">
        <f t="shared" si="6"/>
        <v>0</v>
      </c>
      <c r="I67" s="218">
        <f t="shared" si="7"/>
        <v>0</v>
      </c>
      <c r="O67" s="210"/>
      <c r="P67" s="210"/>
      <c r="S67" s="210"/>
    </row>
    <row r="68" spans="1:19" s="155" customFormat="1" ht="15" customHeight="1" x14ac:dyDescent="0.2">
      <c r="A68" s="211"/>
      <c r="B68" s="215">
        <f t="shared" si="9"/>
        <v>2030</v>
      </c>
      <c r="C68" s="217">
        <f t="shared" si="8"/>
        <v>0</v>
      </c>
      <c r="D68" s="218">
        <f t="shared" si="2"/>
        <v>0</v>
      </c>
      <c r="E68" s="218">
        <f t="shared" si="3"/>
        <v>0</v>
      </c>
      <c r="F68" s="218">
        <f t="shared" si="4"/>
        <v>0</v>
      </c>
      <c r="G68" s="218">
        <f t="shared" si="5"/>
        <v>0</v>
      </c>
      <c r="H68" s="218">
        <f t="shared" si="6"/>
        <v>0</v>
      </c>
      <c r="I68" s="218">
        <f t="shared" si="7"/>
        <v>0</v>
      </c>
      <c r="O68" s="210"/>
      <c r="P68" s="210"/>
      <c r="S68" s="210"/>
    </row>
    <row r="69" spans="1:19" s="155" customFormat="1" ht="15" customHeight="1" x14ac:dyDescent="0.2">
      <c r="A69" s="211"/>
      <c r="B69" s="215">
        <f t="shared" si="9"/>
        <v>2031</v>
      </c>
      <c r="C69" s="217">
        <f t="shared" si="8"/>
        <v>0</v>
      </c>
      <c r="D69" s="218">
        <f t="shared" si="2"/>
        <v>0</v>
      </c>
      <c r="E69" s="218">
        <f t="shared" si="3"/>
        <v>0</v>
      </c>
      <c r="F69" s="218">
        <f t="shared" si="4"/>
        <v>0</v>
      </c>
      <c r="G69" s="218">
        <f t="shared" si="5"/>
        <v>0</v>
      </c>
      <c r="H69" s="218">
        <f t="shared" si="6"/>
        <v>0</v>
      </c>
      <c r="I69" s="218">
        <f t="shared" si="7"/>
        <v>0</v>
      </c>
      <c r="O69" s="210"/>
      <c r="P69" s="210"/>
      <c r="S69" s="210"/>
    </row>
    <row r="70" spans="1:19" s="155" customFormat="1" ht="15" customHeight="1" x14ac:dyDescent="0.2">
      <c r="A70" s="211"/>
      <c r="B70" s="215">
        <f t="shared" si="9"/>
        <v>2032</v>
      </c>
      <c r="C70" s="217">
        <f t="shared" si="8"/>
        <v>0</v>
      </c>
      <c r="D70" s="218">
        <f t="shared" si="2"/>
        <v>0</v>
      </c>
      <c r="E70" s="218">
        <f t="shared" si="3"/>
        <v>0</v>
      </c>
      <c r="F70" s="218">
        <f t="shared" si="4"/>
        <v>0</v>
      </c>
      <c r="G70" s="218">
        <f t="shared" si="5"/>
        <v>0</v>
      </c>
      <c r="H70" s="218">
        <f t="shared" si="6"/>
        <v>0</v>
      </c>
      <c r="I70" s="218">
        <f t="shared" si="7"/>
        <v>0</v>
      </c>
      <c r="O70" s="210"/>
      <c r="P70" s="210"/>
      <c r="S70" s="210"/>
    </row>
    <row r="71" spans="1:19" s="155" customFormat="1" ht="15" customHeight="1" x14ac:dyDescent="0.2">
      <c r="A71" s="211"/>
      <c r="F71" s="210"/>
      <c r="G71" s="210"/>
      <c r="H71" s="210"/>
      <c r="I71" s="210"/>
      <c r="J71" s="210"/>
      <c r="K71" s="210"/>
      <c r="N71" s="210"/>
      <c r="O71" s="210"/>
      <c r="P71" s="210"/>
      <c r="Q71" s="210"/>
      <c r="R71" s="210"/>
      <c r="S71" s="210"/>
    </row>
    <row r="72" spans="1:19" s="155" customFormat="1" ht="15" customHeight="1" x14ac:dyDescent="0.2">
      <c r="A72" s="275"/>
      <c r="B72" s="276"/>
      <c r="C72" s="277"/>
      <c r="D72" s="277"/>
      <c r="E72" s="277"/>
      <c r="F72" s="277"/>
      <c r="G72" s="277"/>
      <c r="H72" s="277"/>
      <c r="I72" s="277"/>
      <c r="J72" s="212"/>
      <c r="K72" s="212"/>
    </row>
    <row r="73" spans="1:19" s="94" customFormat="1" ht="12.75" customHeight="1" x14ac:dyDescent="0.35">
      <c r="A73" s="109"/>
      <c r="B73" s="108"/>
      <c r="J73" s="108"/>
      <c r="K73" s="108"/>
    </row>
    <row r="74" spans="1:19" s="94" customFormat="1" ht="12.75" customHeight="1" x14ac:dyDescent="0.35">
      <c r="A74" s="274"/>
      <c r="B74" s="108"/>
      <c r="J74" s="108"/>
      <c r="K74" s="108"/>
    </row>
    <row r="75" spans="1:19" s="94" customFormat="1" ht="12.75" customHeight="1" x14ac:dyDescent="0.35">
      <c r="A75" s="274"/>
      <c r="B75" s="108"/>
      <c r="J75" s="108"/>
      <c r="K75" s="108"/>
    </row>
    <row r="76" spans="1:19" s="94" customFormat="1" ht="12.75" customHeight="1" x14ac:dyDescent="0.35">
      <c r="A76" s="274"/>
      <c r="B76" s="108"/>
      <c r="J76" s="108"/>
      <c r="K76" s="108"/>
    </row>
    <row r="77" spans="1:19" s="94" customFormat="1" ht="12.75" customHeight="1" x14ac:dyDescent="0.35">
      <c r="A77" s="274"/>
      <c r="B77" s="108"/>
      <c r="J77" s="108"/>
      <c r="K77" s="108"/>
    </row>
    <row r="78" spans="1:19" s="94" customFormat="1" ht="12.75" customHeight="1" x14ac:dyDescent="0.35">
      <c r="A78" s="109"/>
      <c r="B78" s="108"/>
      <c r="J78" s="108"/>
      <c r="K78" s="108"/>
    </row>
    <row r="79" spans="1:19" s="94" customFormat="1" ht="12.75" customHeight="1" x14ac:dyDescent="0.35">
      <c r="A79" s="109"/>
      <c r="B79" s="108"/>
      <c r="J79" s="108"/>
      <c r="K79" s="108"/>
    </row>
    <row r="80" spans="1:19" s="94" customFormat="1" ht="40.5" x14ac:dyDescent="0.35">
      <c r="A80" s="109"/>
      <c r="B80" s="108"/>
      <c r="C80" s="1273" t="s">
        <v>645</v>
      </c>
      <c r="D80" s="1273" t="s">
        <v>519</v>
      </c>
      <c r="E80" s="328" t="s">
        <v>518</v>
      </c>
      <c r="F80" s="331" t="s">
        <v>567</v>
      </c>
      <c r="G80" s="332"/>
      <c r="K80" s="108"/>
    </row>
    <row r="81" spans="1:11" s="94" customFormat="1" ht="12.75" customHeight="1" x14ac:dyDescent="0.35">
      <c r="A81" s="109"/>
      <c r="B81" s="108"/>
      <c r="C81" s="215">
        <f t="shared" ref="C81:C95" si="10">B56</f>
        <v>2018</v>
      </c>
      <c r="D81" s="218">
        <f t="shared" ref="D81:D95" si="11">SUM(C56,E56,G56)</f>
        <v>0</v>
      </c>
      <c r="E81" s="218">
        <f t="shared" ref="E81:E95" si="12">SUM(D56,F56,H56)</f>
        <v>0</v>
      </c>
      <c r="F81" s="329" t="str">
        <f t="shared" ref="F81:F95" si="13">IF(I56&gt;=3000000,"Meets Criteria","Doesn't Meet Criteria")</f>
        <v>Doesn't Meet Criteria</v>
      </c>
      <c r="G81" s="330"/>
      <c r="K81" s="108"/>
    </row>
    <row r="82" spans="1:11" s="94" customFormat="1" ht="12.75" customHeight="1" x14ac:dyDescent="0.35">
      <c r="A82" s="109"/>
      <c r="B82" s="108"/>
      <c r="C82" s="215">
        <f t="shared" si="10"/>
        <v>2019</v>
      </c>
      <c r="D82" s="218">
        <f t="shared" si="11"/>
        <v>0</v>
      </c>
      <c r="E82" s="218">
        <f t="shared" si="12"/>
        <v>0</v>
      </c>
      <c r="F82" s="216" t="str">
        <f t="shared" si="13"/>
        <v>Doesn't Meet Criteria</v>
      </c>
      <c r="G82" s="218"/>
      <c r="K82" s="108"/>
    </row>
    <row r="83" spans="1:11" s="94" customFormat="1" ht="12.75" customHeight="1" x14ac:dyDescent="0.35">
      <c r="A83" s="109"/>
      <c r="B83" s="108"/>
      <c r="C83" s="215">
        <f t="shared" si="10"/>
        <v>2020</v>
      </c>
      <c r="D83" s="218">
        <f t="shared" si="11"/>
        <v>0</v>
      </c>
      <c r="E83" s="218">
        <f t="shared" si="12"/>
        <v>0</v>
      </c>
      <c r="F83" s="216" t="str">
        <f t="shared" si="13"/>
        <v>Doesn't Meet Criteria</v>
      </c>
      <c r="G83" s="218"/>
      <c r="K83" s="108"/>
    </row>
    <row r="84" spans="1:11" s="94" customFormat="1" ht="12.75" customHeight="1" x14ac:dyDescent="0.35">
      <c r="A84" s="109"/>
      <c r="B84" s="108"/>
      <c r="C84" s="215">
        <f t="shared" si="10"/>
        <v>2021</v>
      </c>
      <c r="D84" s="218">
        <f t="shared" si="11"/>
        <v>0</v>
      </c>
      <c r="E84" s="218">
        <f t="shared" si="12"/>
        <v>0</v>
      </c>
      <c r="F84" s="216" t="str">
        <f t="shared" si="13"/>
        <v>Doesn't Meet Criteria</v>
      </c>
      <c r="G84" s="218"/>
      <c r="K84" s="108"/>
    </row>
    <row r="85" spans="1:11" s="94" customFormat="1" ht="12.75" customHeight="1" x14ac:dyDescent="0.35">
      <c r="A85" s="109"/>
      <c r="B85" s="108"/>
      <c r="C85" s="215">
        <f t="shared" si="10"/>
        <v>2022</v>
      </c>
      <c r="D85" s="218">
        <f t="shared" si="11"/>
        <v>0</v>
      </c>
      <c r="E85" s="218">
        <f t="shared" si="12"/>
        <v>0</v>
      </c>
      <c r="F85" s="216" t="str">
        <f t="shared" si="13"/>
        <v>Doesn't Meet Criteria</v>
      </c>
      <c r="G85" s="218"/>
      <c r="K85" s="108"/>
    </row>
    <row r="86" spans="1:11" s="94" customFormat="1" ht="12.75" customHeight="1" x14ac:dyDescent="0.35">
      <c r="A86" s="109"/>
      <c r="B86" s="108"/>
      <c r="C86" s="215">
        <f t="shared" si="10"/>
        <v>2023</v>
      </c>
      <c r="D86" s="218">
        <f t="shared" si="11"/>
        <v>0</v>
      </c>
      <c r="E86" s="218">
        <f t="shared" si="12"/>
        <v>0</v>
      </c>
      <c r="F86" s="216" t="str">
        <f t="shared" si="13"/>
        <v>Doesn't Meet Criteria</v>
      </c>
      <c r="G86" s="218"/>
      <c r="K86" s="108"/>
    </row>
    <row r="87" spans="1:11" s="94" customFormat="1" ht="12.75" customHeight="1" x14ac:dyDescent="0.35">
      <c r="A87" s="109"/>
      <c r="B87" s="108"/>
      <c r="C87" s="215">
        <f t="shared" si="10"/>
        <v>2024</v>
      </c>
      <c r="D87" s="218">
        <f t="shared" si="11"/>
        <v>0</v>
      </c>
      <c r="E87" s="218">
        <f t="shared" si="12"/>
        <v>0</v>
      </c>
      <c r="F87" s="216" t="str">
        <f t="shared" si="13"/>
        <v>Doesn't Meet Criteria</v>
      </c>
      <c r="G87" s="218"/>
      <c r="K87" s="108"/>
    </row>
    <row r="88" spans="1:11" s="94" customFormat="1" ht="12.75" customHeight="1" x14ac:dyDescent="0.35">
      <c r="A88" s="109"/>
      <c r="B88" s="108"/>
      <c r="C88" s="215">
        <f t="shared" si="10"/>
        <v>2025</v>
      </c>
      <c r="D88" s="218">
        <f t="shared" si="11"/>
        <v>0</v>
      </c>
      <c r="E88" s="218">
        <f t="shared" si="12"/>
        <v>0</v>
      </c>
      <c r="F88" s="216" t="str">
        <f t="shared" si="13"/>
        <v>Doesn't Meet Criteria</v>
      </c>
      <c r="G88" s="218"/>
      <c r="K88" s="108"/>
    </row>
    <row r="89" spans="1:11" s="94" customFormat="1" ht="12.75" customHeight="1" x14ac:dyDescent="0.35">
      <c r="A89" s="109"/>
      <c r="B89" s="108"/>
      <c r="C89" s="215">
        <f t="shared" si="10"/>
        <v>2026</v>
      </c>
      <c r="D89" s="218">
        <f t="shared" si="11"/>
        <v>0</v>
      </c>
      <c r="E89" s="218">
        <f t="shared" si="12"/>
        <v>0</v>
      </c>
      <c r="F89" s="216" t="str">
        <f t="shared" si="13"/>
        <v>Doesn't Meet Criteria</v>
      </c>
      <c r="G89" s="218"/>
      <c r="K89" s="108"/>
    </row>
    <row r="90" spans="1:11" s="94" customFormat="1" ht="12.75" customHeight="1" x14ac:dyDescent="0.35">
      <c r="A90" s="109"/>
      <c r="B90" s="108"/>
      <c r="C90" s="215">
        <f t="shared" si="10"/>
        <v>2027</v>
      </c>
      <c r="D90" s="218">
        <f t="shared" si="11"/>
        <v>0</v>
      </c>
      <c r="E90" s="218">
        <f t="shared" si="12"/>
        <v>0</v>
      </c>
      <c r="F90" s="216" t="str">
        <f t="shared" si="13"/>
        <v>Doesn't Meet Criteria</v>
      </c>
      <c r="G90" s="218"/>
      <c r="K90" s="108"/>
    </row>
    <row r="91" spans="1:11" s="94" customFormat="1" ht="12.75" customHeight="1" x14ac:dyDescent="0.35">
      <c r="A91" s="109"/>
      <c r="B91" s="108"/>
      <c r="C91" s="215">
        <f t="shared" si="10"/>
        <v>2028</v>
      </c>
      <c r="D91" s="218">
        <f t="shared" si="11"/>
        <v>0</v>
      </c>
      <c r="E91" s="218">
        <f t="shared" si="12"/>
        <v>0</v>
      </c>
      <c r="F91" s="216" t="str">
        <f t="shared" si="13"/>
        <v>Doesn't Meet Criteria</v>
      </c>
      <c r="G91" s="218"/>
      <c r="K91" s="108"/>
    </row>
    <row r="92" spans="1:11" s="94" customFormat="1" ht="12.75" customHeight="1" x14ac:dyDescent="0.35">
      <c r="A92" s="109"/>
      <c r="B92" s="108"/>
      <c r="C92" s="215">
        <f t="shared" si="10"/>
        <v>2029</v>
      </c>
      <c r="D92" s="218">
        <f t="shared" si="11"/>
        <v>0</v>
      </c>
      <c r="E92" s="218">
        <f t="shared" si="12"/>
        <v>0</v>
      </c>
      <c r="F92" s="216" t="str">
        <f t="shared" si="13"/>
        <v>Doesn't Meet Criteria</v>
      </c>
      <c r="G92" s="218"/>
      <c r="K92" s="108"/>
    </row>
    <row r="93" spans="1:11" s="94" customFormat="1" ht="12.75" customHeight="1" x14ac:dyDescent="0.35">
      <c r="A93" s="109"/>
      <c r="B93" s="108"/>
      <c r="C93" s="215">
        <f t="shared" si="10"/>
        <v>2030</v>
      </c>
      <c r="D93" s="218">
        <f t="shared" si="11"/>
        <v>0</v>
      </c>
      <c r="E93" s="218">
        <f t="shared" si="12"/>
        <v>0</v>
      </c>
      <c r="F93" s="216" t="str">
        <f t="shared" si="13"/>
        <v>Doesn't Meet Criteria</v>
      </c>
      <c r="G93" s="218"/>
      <c r="K93" s="108"/>
    </row>
    <row r="94" spans="1:11" s="94" customFormat="1" ht="12.75" customHeight="1" x14ac:dyDescent="0.35">
      <c r="A94" s="109"/>
      <c r="B94" s="108"/>
      <c r="C94" s="215">
        <f t="shared" si="10"/>
        <v>2031</v>
      </c>
      <c r="D94" s="218">
        <f t="shared" si="11"/>
        <v>0</v>
      </c>
      <c r="E94" s="218">
        <f t="shared" si="12"/>
        <v>0</v>
      </c>
      <c r="F94" s="216" t="str">
        <f t="shared" si="13"/>
        <v>Doesn't Meet Criteria</v>
      </c>
      <c r="G94" s="218"/>
      <c r="K94" s="108"/>
    </row>
    <row r="95" spans="1:11" s="94" customFormat="1" ht="12.75" customHeight="1" x14ac:dyDescent="0.35">
      <c r="A95" s="109"/>
      <c r="B95" s="108"/>
      <c r="C95" s="215">
        <f t="shared" si="10"/>
        <v>2032</v>
      </c>
      <c r="D95" s="218">
        <f t="shared" si="11"/>
        <v>0</v>
      </c>
      <c r="E95" s="218">
        <f t="shared" si="12"/>
        <v>0</v>
      </c>
      <c r="F95" s="216" t="str">
        <f t="shared" si="13"/>
        <v>Doesn't Meet Criteria</v>
      </c>
      <c r="G95" s="218"/>
      <c r="K95" s="108"/>
    </row>
    <row r="96" spans="1:11" s="94" customFormat="1" ht="12.75" customHeight="1" x14ac:dyDescent="0.35">
      <c r="A96" s="109"/>
      <c r="B96" s="108"/>
      <c r="J96" s="108"/>
      <c r="K96" s="108"/>
    </row>
    <row r="97" spans="1:20" s="94" customFormat="1" ht="12.75" customHeight="1" x14ac:dyDescent="0.35">
      <c r="A97" s="109"/>
      <c r="B97" s="108"/>
      <c r="J97" s="108"/>
      <c r="K97" s="108"/>
    </row>
    <row r="98" spans="1:20" s="94" customFormat="1" ht="12.75" customHeight="1" x14ac:dyDescent="0.35">
      <c r="A98" s="109"/>
      <c r="B98" s="108"/>
      <c r="J98" s="108"/>
      <c r="K98" s="108"/>
    </row>
    <row r="99" spans="1:20" s="94" customFormat="1" ht="12.75" customHeight="1" x14ac:dyDescent="0.35">
      <c r="A99" s="109"/>
      <c r="B99" s="108"/>
      <c r="J99" s="108"/>
      <c r="K99" s="108"/>
    </row>
    <row r="100" spans="1:20" s="94" customFormat="1" ht="12.75" customHeight="1" x14ac:dyDescent="0.35">
      <c r="A100" s="109"/>
      <c r="B100" s="108"/>
      <c r="J100" s="108"/>
      <c r="K100" s="108"/>
    </row>
    <row r="101" spans="1:20" s="94" customFormat="1" ht="12.75" customHeight="1" x14ac:dyDescent="0.35">
      <c r="A101" s="109"/>
      <c r="B101" s="108"/>
      <c r="J101" s="108"/>
      <c r="K101" s="108"/>
    </row>
    <row r="102" spans="1:20" s="94" customFormat="1" ht="12.75" customHeight="1" x14ac:dyDescent="0.35">
      <c r="A102" s="109"/>
      <c r="B102" s="108"/>
      <c r="J102" s="108"/>
      <c r="K102" s="108"/>
    </row>
    <row r="103" spans="1:20" s="94" customFormat="1" ht="12.75" customHeight="1" x14ac:dyDescent="0.35">
      <c r="A103" s="109"/>
      <c r="B103" s="108"/>
      <c r="J103" s="108"/>
      <c r="K103" s="108"/>
    </row>
    <row r="104" spans="1:20" s="94" customFormat="1" ht="12.75" customHeight="1" x14ac:dyDescent="0.35">
      <c r="A104" s="109"/>
      <c r="B104" s="108"/>
      <c r="J104" s="108"/>
      <c r="K104" s="108"/>
    </row>
    <row r="105" spans="1:20" s="94" customFormat="1" ht="12.75" customHeight="1" x14ac:dyDescent="0.35">
      <c r="A105" s="109"/>
      <c r="B105" s="108"/>
      <c r="J105" s="108"/>
      <c r="K105" s="108"/>
    </row>
    <row r="106" spans="1:20" s="94" customFormat="1" ht="12.75" hidden="1" customHeight="1" x14ac:dyDescent="0.35">
      <c r="A106" s="109"/>
      <c r="B106" s="108"/>
      <c r="J106" s="108"/>
      <c r="K106" s="108"/>
    </row>
    <row r="107" spans="1:20" s="68" customFormat="1" ht="15" hidden="1" x14ac:dyDescent="0.2">
      <c r="A107" s="109" t="s">
        <v>353</v>
      </c>
      <c r="B107" s="361"/>
      <c r="C107" s="361"/>
      <c r="D107" s="361"/>
      <c r="E107" s="361"/>
      <c r="F107" s="361"/>
      <c r="G107" s="361"/>
      <c r="H107" s="361"/>
      <c r="I107" s="361"/>
      <c r="J107" s="361"/>
      <c r="K107" s="361"/>
      <c r="L107" s="361"/>
      <c r="M107" s="361"/>
      <c r="N107" s="361"/>
      <c r="O107" s="361"/>
      <c r="P107" s="361"/>
      <c r="Q107" s="361"/>
      <c r="R107" s="361"/>
      <c r="S107" s="361"/>
      <c r="T107" s="361"/>
    </row>
    <row r="108" spans="1:20" ht="12.75" hidden="1" customHeight="1" x14ac:dyDescent="0.2"/>
    <row r="109" spans="1:20" hidden="1" x14ac:dyDescent="0.2">
      <c r="B109" s="1272" t="s">
        <v>38</v>
      </c>
      <c r="C109" s="104" t="str">
        <f>IF('1. Building Information'!$C$14=0,"",'1. Building Information'!$C$14)</f>
        <v>Project Name</v>
      </c>
      <c r="D109" s="105"/>
      <c r="E109" s="105"/>
      <c r="F109" s="126" t="s">
        <v>333</v>
      </c>
      <c r="G109" s="114"/>
      <c r="H109" s="5"/>
      <c r="K109" s="1272" t="s">
        <v>40</v>
      </c>
      <c r="L109" s="113">
        <f>IF('1. Building Information'!C22=0,"",'1. Building Information'!C22)</f>
        <v>43101</v>
      </c>
      <c r="M109" s="97"/>
      <c r="N109" s="97"/>
      <c r="O109" s="126" t="s">
        <v>333</v>
      </c>
    </row>
    <row r="110" spans="1:20" hidden="1" x14ac:dyDescent="0.2">
      <c r="B110" s="1272" t="s">
        <v>316</v>
      </c>
      <c r="C110" s="99" t="str">
        <f>IF('1. Building Information'!$C$16:$D$16=0,"",'1. Building Information'!$C$16:$D$16)</f>
        <v>Project Address</v>
      </c>
      <c r="D110" s="97"/>
      <c r="E110" s="97"/>
      <c r="F110" s="127" t="s">
        <v>333</v>
      </c>
      <c r="G110" s="98"/>
      <c r="H110" s="5"/>
      <c r="K110" s="1272" t="s">
        <v>41</v>
      </c>
      <c r="L110" s="96" t="str">
        <f>IF('1. Building Information'!C25=0,"Contact Name Missing",'1. Building Information'!C25)</f>
        <v>J.D. Smith</v>
      </c>
      <c r="M110" s="97"/>
      <c r="N110" s="97"/>
      <c r="O110" s="139" t="s">
        <v>333</v>
      </c>
    </row>
    <row r="111" spans="1:20" hidden="1" x14ac:dyDescent="0.2">
      <c r="B111" s="11"/>
      <c r="C111" s="99" t="str">
        <f>IF('1. Building Information'!C17:D17=0,"",'1. Building Information'!C17:D17)</f>
        <v/>
      </c>
      <c r="D111" s="5"/>
      <c r="E111" s="5"/>
      <c r="F111" s="99"/>
      <c r="G111" s="100"/>
      <c r="H111" s="5"/>
      <c r="L111" s="99" t="str">
        <f>IF('1. Building Information'!C26=0,"Phone Number Missing",'1. Building Information'!C26)</f>
        <v>555-555-5555</v>
      </c>
      <c r="M111" s="5"/>
      <c r="N111" s="5"/>
      <c r="O111" s="14"/>
    </row>
    <row r="112" spans="1:20" hidden="1" x14ac:dyDescent="0.2">
      <c r="B112" s="11"/>
      <c r="C112" s="101" t="str">
        <f>IF('1. Building Information'!C18:D18=0,"",'1. Building Information'!C18:D18)</f>
        <v/>
      </c>
      <c r="D112" s="102"/>
      <c r="E112" s="102"/>
      <c r="F112" s="101"/>
      <c r="G112" s="103"/>
      <c r="H112" s="5"/>
      <c r="L112" s="101" t="str">
        <f>IF('1. Building Information'!C27=0,"E-mail Missing",'1. Building Information'!C27)</f>
        <v>info@developer.com</v>
      </c>
      <c r="M112" s="102"/>
      <c r="N112" s="102"/>
      <c r="O112" s="128"/>
    </row>
    <row r="113" spans="1:20" hidden="1" x14ac:dyDescent="0.2">
      <c r="B113" s="1272" t="s">
        <v>317</v>
      </c>
      <c r="C113" s="107" t="str">
        <f>'1. Building Information'!C20:D20</f>
        <v>BBL</v>
      </c>
      <c r="D113" s="105"/>
      <c r="E113" s="105"/>
      <c r="F113" s="138" t="s">
        <v>333</v>
      </c>
      <c r="G113" s="106"/>
      <c r="H113" s="5"/>
      <c r="I113" s="5"/>
    </row>
    <row r="114" spans="1:20" s="68" customFormat="1" hidden="1" x14ac:dyDescent="0.2">
      <c r="A114" s="361"/>
      <c r="B114" s="1272"/>
      <c r="C114" s="112"/>
      <c r="D114" s="5"/>
      <c r="E114" s="5"/>
      <c r="F114" s="5"/>
      <c r="G114" s="5"/>
      <c r="H114" s="5"/>
      <c r="I114" s="5"/>
      <c r="J114" s="361"/>
      <c r="K114" s="361"/>
      <c r="L114" s="361"/>
      <c r="M114" s="361"/>
      <c r="N114" s="361"/>
      <c r="O114" s="361"/>
      <c r="P114" s="361"/>
      <c r="Q114" s="361"/>
      <c r="R114" s="361"/>
      <c r="S114" s="361"/>
      <c r="T114" s="361"/>
    </row>
    <row r="115" spans="1:20" ht="4.5" hidden="1" customHeight="1" x14ac:dyDescent="0.2">
      <c r="A115" s="142"/>
      <c r="B115" s="143"/>
      <c r="C115" s="142"/>
      <c r="D115" s="142"/>
      <c r="E115" s="142"/>
      <c r="F115" s="142"/>
      <c r="G115" s="142"/>
      <c r="H115" s="142"/>
      <c r="I115" s="142"/>
      <c r="J115" s="142"/>
      <c r="K115" s="142"/>
      <c r="L115" s="142"/>
      <c r="M115" s="142"/>
      <c r="N115" s="142"/>
      <c r="O115" s="142"/>
    </row>
    <row r="116" spans="1:20" ht="15" hidden="1" x14ac:dyDescent="0.2">
      <c r="A116" s="109" t="s">
        <v>371</v>
      </c>
    </row>
    <row r="117" spans="1:20" hidden="1" x14ac:dyDescent="0.2"/>
    <row r="118" spans="1:20" ht="29.25" hidden="1" customHeight="1" x14ac:dyDescent="0.2">
      <c r="B118" s="1272" t="s">
        <v>318</v>
      </c>
      <c r="C118" s="125" t="e">
        <f>'1. Building Information'!#REF!</f>
        <v>#REF!</v>
      </c>
      <c r="D118" s="105"/>
      <c r="E118" s="105"/>
      <c r="F118" s="138" t="s">
        <v>333</v>
      </c>
      <c r="G118" s="106"/>
      <c r="I118" s="2108" t="s">
        <v>321</v>
      </c>
      <c r="J118" s="2108"/>
      <c r="K118" s="2109"/>
      <c r="L118" s="111" t="e">
        <f>'1. Building Information'!#REF!</f>
        <v>#REF!</v>
      </c>
      <c r="M118" s="105" t="s">
        <v>1</v>
      </c>
      <c r="N118" s="105"/>
      <c r="O118" s="126" t="s">
        <v>333</v>
      </c>
    </row>
    <row r="119" spans="1:20" ht="25.5" hidden="1" customHeight="1" x14ac:dyDescent="0.2">
      <c r="B119" s="1275" t="s">
        <v>319</v>
      </c>
      <c r="C119" s="110" t="e">
        <f>'1. Building Information'!#REF!</f>
        <v>#REF!</v>
      </c>
      <c r="D119" s="105" t="s">
        <v>1</v>
      </c>
      <c r="E119" s="105"/>
      <c r="F119" s="138" t="s">
        <v>333</v>
      </c>
      <c r="G119" s="106"/>
      <c r="I119" s="2108" t="s">
        <v>323</v>
      </c>
      <c r="J119" s="2108"/>
      <c r="K119" s="2109"/>
      <c r="L119" s="111" t="e">
        <f>'1. Building Information'!#REF!</f>
        <v>#REF!</v>
      </c>
      <c r="M119" s="105" t="s">
        <v>1</v>
      </c>
      <c r="N119" s="105"/>
      <c r="O119" s="126" t="s">
        <v>333</v>
      </c>
    </row>
    <row r="120" spans="1:20" ht="14.25" hidden="1" x14ac:dyDescent="0.2">
      <c r="B120" s="1272" t="s">
        <v>324</v>
      </c>
      <c r="C120" s="110" t="e">
        <f>'1. Building Information'!#REF!</f>
        <v>#REF!</v>
      </c>
      <c r="D120" s="105" t="s">
        <v>1</v>
      </c>
      <c r="E120" s="105"/>
      <c r="F120" s="138" t="s">
        <v>333</v>
      </c>
      <c r="G120" s="106"/>
      <c r="I120" s="2108" t="s">
        <v>322</v>
      </c>
      <c r="J120" s="2108"/>
      <c r="K120" s="2109"/>
      <c r="L120" s="111" t="e">
        <f>'1. Building Information'!#REF!</f>
        <v>#REF!</v>
      </c>
      <c r="M120" s="105" t="s">
        <v>1</v>
      </c>
      <c r="N120" s="105"/>
      <c r="O120" s="126" t="s">
        <v>333</v>
      </c>
    </row>
    <row r="121" spans="1:20" hidden="1" x14ac:dyDescent="0.2">
      <c r="B121" s="1272" t="s">
        <v>320</v>
      </c>
      <c r="C121" s="115">
        <f>'1. Building Information'!C91</f>
        <v>0</v>
      </c>
      <c r="D121" s="102" t="s">
        <v>334</v>
      </c>
      <c r="E121" s="102"/>
      <c r="F121" s="140" t="s">
        <v>333</v>
      </c>
      <c r="G121" s="103"/>
      <c r="I121" s="2110" t="s">
        <v>325</v>
      </c>
      <c r="J121" s="2110"/>
      <c r="K121" s="2111"/>
      <c r="L121" s="368" t="e">
        <f>'1. Building Information'!#REF!</f>
        <v>#REF!</v>
      </c>
      <c r="M121" s="105"/>
      <c r="N121" s="105"/>
      <c r="O121" s="126" t="s">
        <v>333</v>
      </c>
    </row>
    <row r="122" spans="1:20" s="68" customFormat="1" ht="39" hidden="1" customHeight="1" x14ac:dyDescent="0.2">
      <c r="A122" s="361"/>
      <c r="B122" s="1272"/>
      <c r="C122" s="133"/>
      <c r="D122" s="5"/>
      <c r="E122" s="5"/>
      <c r="F122" s="5"/>
      <c r="G122" s="5"/>
      <c r="H122" s="361"/>
      <c r="I122" s="2112" t="s">
        <v>350</v>
      </c>
      <c r="J122" s="2112"/>
      <c r="K122" s="2112"/>
      <c r="L122" s="368" t="e">
        <f>'4. Outdoor Water Demand'!#REF!</f>
        <v>#REF!</v>
      </c>
      <c r="M122" s="105"/>
      <c r="N122" s="106"/>
      <c r="O122" s="126" t="s">
        <v>352</v>
      </c>
      <c r="P122" s="361"/>
      <c r="Q122" s="361"/>
      <c r="R122" s="361"/>
      <c r="S122" s="361"/>
      <c r="T122" s="361"/>
    </row>
    <row r="123" spans="1:20" hidden="1" x14ac:dyDescent="0.2"/>
    <row r="124" spans="1:20" s="68" customFormat="1" ht="4.5" hidden="1" customHeight="1" x14ac:dyDescent="0.2">
      <c r="A124" s="142"/>
      <c r="B124" s="143"/>
      <c r="C124" s="142"/>
      <c r="D124" s="142"/>
      <c r="E124" s="142"/>
      <c r="F124" s="142"/>
      <c r="G124" s="142"/>
      <c r="H124" s="142"/>
      <c r="I124" s="142"/>
      <c r="J124" s="142"/>
      <c r="K124" s="142"/>
      <c r="L124" s="142"/>
      <c r="M124" s="142"/>
      <c r="N124" s="142"/>
      <c r="O124" s="142"/>
      <c r="P124" s="361"/>
      <c r="Q124" s="361"/>
      <c r="R124" s="361"/>
      <c r="S124" s="361"/>
      <c r="T124" s="361"/>
    </row>
    <row r="125" spans="1:20" ht="15" hidden="1" x14ac:dyDescent="0.2">
      <c r="A125" s="109" t="s">
        <v>372</v>
      </c>
      <c r="B125" s="95"/>
    </row>
    <row r="126" spans="1:20" ht="13.5" hidden="1" thickBot="1" x14ac:dyDescent="0.25"/>
    <row r="127" spans="1:20" hidden="1" x14ac:dyDescent="0.2">
      <c r="B127" s="129" t="s">
        <v>326</v>
      </c>
      <c r="C127" s="9"/>
      <c r="D127" s="9"/>
      <c r="E127" s="9"/>
      <c r="F127" s="9"/>
      <c r="G127" s="10"/>
      <c r="I127" s="129" t="s">
        <v>349</v>
      </c>
      <c r="J127" s="9"/>
      <c r="K127" s="9"/>
      <c r="L127" s="9"/>
      <c r="M127" s="9"/>
      <c r="N127" s="9"/>
      <c r="O127" s="10"/>
    </row>
    <row r="128" spans="1:20" ht="25.5" hidden="1" x14ac:dyDescent="0.2">
      <c r="B128" s="1274" t="s">
        <v>327</v>
      </c>
      <c r="C128" s="134" t="s">
        <v>328</v>
      </c>
      <c r="D128" s="2106" t="s">
        <v>335</v>
      </c>
      <c r="E128" s="2106"/>
      <c r="F128" s="2106"/>
      <c r="G128" s="135" t="s">
        <v>336</v>
      </c>
      <c r="I128" s="2107" t="s">
        <v>341</v>
      </c>
      <c r="J128" s="2106"/>
      <c r="K128" s="2106"/>
      <c r="L128" s="134" t="s">
        <v>339</v>
      </c>
      <c r="M128" s="2117" t="s">
        <v>335</v>
      </c>
      <c r="N128" s="2118"/>
      <c r="O128" s="135" t="s">
        <v>336</v>
      </c>
    </row>
    <row r="129" spans="2:15" ht="27" hidden="1" customHeight="1" x14ac:dyDescent="0.2">
      <c r="B129" s="1271" t="s">
        <v>329</v>
      </c>
      <c r="C129" s="117">
        <f>'7. Project Definition'!J132</f>
        <v>0</v>
      </c>
      <c r="D129" s="2135" t="str">
        <f>IF(AND(C129=0,'6. Building Potential Summary'!C75&gt;0),"Rainwater available but currently not selected for reuse", IF(AND('8. Printable Project Summary'!C129=0,'6. Building Potential Summary'!C75=0),"No Rainwater Supply Available or No Available Cistern for Storage",""))</f>
        <v>No Rainwater Supply Available or No Available Cistern for Storage</v>
      </c>
      <c r="E129" s="2136"/>
      <c r="F129" s="2137"/>
      <c r="G129" s="130" t="s">
        <v>333</v>
      </c>
      <c r="I129" s="2124" t="s">
        <v>337</v>
      </c>
      <c r="J129" s="2125"/>
      <c r="K129" s="2125"/>
      <c r="L129" s="117">
        <f>SUM('7. Project Definition'!J26:J27,'7. Project Definition'!J31)</f>
        <v>0</v>
      </c>
      <c r="M129" s="2122" t="str">
        <f>IF(AND(L129=0,SUM('6. Building Potential Summary'!D28)&gt;0),"Demand exists but non-potable will not provide supply","")</f>
        <v/>
      </c>
      <c r="N129" s="2123"/>
      <c r="O129" s="141" t="s">
        <v>333</v>
      </c>
    </row>
    <row r="130" spans="2:15" ht="36.75" hidden="1" customHeight="1" x14ac:dyDescent="0.2">
      <c r="B130" s="1271" t="s">
        <v>330</v>
      </c>
      <c r="C130" s="117" t="e">
        <f>'7. Project Definition'!#REF!</f>
        <v>#REF!</v>
      </c>
      <c r="D130" s="2135" t="e">
        <f>IF(AND(C130=0,'6. Building Potential Summary'!#REF!&gt;0),"Stormwater available but currently not selected for reuse", IF(AND('8. Printable Project Summary'!C130=0,'6. Building Potential Summary'!#REF!=0),"No Stormwater Supply Available or No Available Cistern for Storage",""))</f>
        <v>#REF!</v>
      </c>
      <c r="E130" s="2136"/>
      <c r="F130" s="2137"/>
      <c r="G130" s="130" t="s">
        <v>333</v>
      </c>
      <c r="I130" s="2138" t="s">
        <v>404</v>
      </c>
      <c r="J130" s="2139"/>
      <c r="K130" s="2140"/>
      <c r="L130" s="117">
        <f>'7. Project Definition'!J47</f>
        <v>0</v>
      </c>
      <c r="M130" s="2122" t="str">
        <f>IF(AND(L130=0,'6. Building Potential Summary'!D41&gt;0),"Demand exists but non-potable will not provide supply","")</f>
        <v/>
      </c>
      <c r="N130" s="2123"/>
      <c r="O130" s="141" t="s">
        <v>333</v>
      </c>
    </row>
    <row r="131" spans="2:15" ht="27" hidden="1" customHeight="1" x14ac:dyDescent="0.2">
      <c r="B131" s="1271" t="s">
        <v>331</v>
      </c>
      <c r="C131" s="117">
        <f>'7. Project Definition'!J119</f>
        <v>0</v>
      </c>
      <c r="D131" s="2135" t="str">
        <f>IF(AND(C131=0,'6. Building Potential Summary'!C69&gt;0),"Graywater available but currently not selected for reuse", IF(AND('8. Printable Project Summary'!C131=0,'6. Building Potential Summary'!C69=0),"No Graywater Supply Available",""))</f>
        <v>No Graywater Supply Available</v>
      </c>
      <c r="E131" s="2136"/>
      <c r="F131" s="2137"/>
      <c r="G131" s="130" t="s">
        <v>333</v>
      </c>
      <c r="I131" s="2124" t="s">
        <v>340</v>
      </c>
      <c r="J131" s="2125"/>
      <c r="K131" s="2125"/>
      <c r="L131" s="117">
        <f>'7. Project Definition'!J51+'7. Project Definition'!J38</f>
        <v>0</v>
      </c>
      <c r="M131" s="2122" t="str">
        <f>IF(AND(L131=0,OR('6. Building Potential Summary'!D42&gt;0,'6. Building Potential Summary'!D36&gt;0)),"Demand exists but non-potable will not provide supply","")</f>
        <v/>
      </c>
      <c r="N131" s="2123"/>
      <c r="O131" s="141" t="s">
        <v>333</v>
      </c>
    </row>
    <row r="132" spans="2:15" ht="40.5" hidden="1" customHeight="1" x14ac:dyDescent="0.2">
      <c r="B132" s="1271" t="s">
        <v>332</v>
      </c>
      <c r="C132" s="117" t="e">
        <f>'7. Project Definition'!#REF!</f>
        <v>#REF!</v>
      </c>
      <c r="D132" s="2135" t="e">
        <f>IF(AND(C132=0,'6. Building Potential Summary'!#REF!&gt;0),"Foundation Drainage supply available but currently not selected for reuse", IF(AND('8. Printable Project Summary'!C132=0,'6. Building Potential Summary'!#REF!=0),"No Foundation Drainage supply available",""))</f>
        <v>#REF!</v>
      </c>
      <c r="E132" s="2136"/>
      <c r="F132" s="2137"/>
      <c r="G132" s="130" t="s">
        <v>333</v>
      </c>
      <c r="I132" s="2124" t="s">
        <v>338</v>
      </c>
      <c r="J132" s="2125"/>
      <c r="K132" s="2125"/>
      <c r="L132" s="117">
        <f>'7. Project Definition'!J35</f>
        <v>0</v>
      </c>
      <c r="M132" s="2122" t="str">
        <f>IF(AND(L132=0,'6. Building Potential Summary'!D33&gt;0),"Demand exists but non-potable will not provide supply","")</f>
        <v/>
      </c>
      <c r="N132" s="2123"/>
      <c r="O132" s="141" t="s">
        <v>333</v>
      </c>
    </row>
    <row r="133" spans="2:15" ht="36" hidden="1" customHeight="1" x14ac:dyDescent="0.2">
      <c r="B133" s="1271" t="s">
        <v>345</v>
      </c>
      <c r="C133" s="117">
        <f>'7. Project Definition'!J120</f>
        <v>0</v>
      </c>
      <c r="D133" s="2129" t="str">
        <f>IF(AND(C133=0,'6. Building Potential Summary'!C71&gt;0),"Blackwater supply available but currently not selected for reuse", IF(AND('8. Printable Project Summary'!C133=0,'6. Building Potential Summary'!C71=0),"No Blackwater supply available",""))</f>
        <v>No Blackwater supply available</v>
      </c>
      <c r="E133" s="2130"/>
      <c r="F133" s="2131"/>
      <c r="G133" s="130" t="s">
        <v>333</v>
      </c>
      <c r="I133" s="2124" t="s">
        <v>10</v>
      </c>
      <c r="J133" s="2125"/>
      <c r="K133" s="2125"/>
      <c r="L133" s="117">
        <f>SUM('7. Project Definition'!J39,'7. Project Definition'!J40,'7. Project Definition'!J52)</f>
        <v>0</v>
      </c>
      <c r="M133" s="2122" t="str">
        <f>IF(AND(L133=0,('7. Project Definition'!J40+'7. Project Definition'!J52)&gt;0),"Demand exists but non-potable will not provide supply","")</f>
        <v/>
      </c>
      <c r="N133" s="2123"/>
      <c r="O133" s="141" t="s">
        <v>333</v>
      </c>
    </row>
    <row r="134" spans="2:15" ht="14.25" hidden="1" x14ac:dyDescent="0.2">
      <c r="B134" s="1271" t="s">
        <v>347</v>
      </c>
      <c r="C134" s="117" t="e">
        <f>SUM(C129:C133)</f>
        <v>#REF!</v>
      </c>
      <c r="D134" s="2132"/>
      <c r="E134" s="2132"/>
      <c r="F134" s="2132"/>
      <c r="G134" s="131"/>
      <c r="I134" s="2124" t="s">
        <v>405</v>
      </c>
      <c r="J134" s="2125"/>
      <c r="K134" s="2125"/>
      <c r="L134" s="117">
        <f>SUM(L129:L133)</f>
        <v>0</v>
      </c>
      <c r="M134" s="2122"/>
      <c r="N134" s="2123"/>
      <c r="O134" s="132"/>
    </row>
    <row r="135" spans="2:15" ht="30" hidden="1" customHeight="1" thickBot="1" x14ac:dyDescent="0.25">
      <c r="B135" s="2126" t="s">
        <v>348</v>
      </c>
      <c r="C135" s="2127"/>
      <c r="D135" s="2127"/>
      <c r="E135" s="2127"/>
      <c r="F135" s="2127"/>
      <c r="G135" s="2128"/>
      <c r="I135" s="2119"/>
      <c r="J135" s="2120"/>
      <c r="K135" s="2120"/>
      <c r="L135" s="2120"/>
      <c r="M135" s="2120"/>
      <c r="N135" s="2120"/>
      <c r="O135" s="2121"/>
    </row>
    <row r="136" spans="2:15" hidden="1" x14ac:dyDescent="0.2">
      <c r="I136" s="2110"/>
      <c r="J136" s="2110"/>
      <c r="K136" s="2110"/>
    </row>
    <row r="137" spans="2:15" hidden="1" x14ac:dyDescent="0.2"/>
    <row r="138" spans="2:15" hidden="1" x14ac:dyDescent="0.2">
      <c r="B138" s="124" t="s">
        <v>342</v>
      </c>
    </row>
    <row r="139" spans="2:15" ht="27" hidden="1" customHeight="1" x14ac:dyDescent="0.2">
      <c r="B139" s="136" t="s">
        <v>22</v>
      </c>
      <c r="C139" s="1273" t="s">
        <v>343</v>
      </c>
      <c r="D139" s="116"/>
    </row>
    <row r="140" spans="2:15" hidden="1" x14ac:dyDescent="0.2">
      <c r="B140" s="122" t="s">
        <v>344</v>
      </c>
      <c r="C140" s="117">
        <f>'7. Project Definition'!G169</f>
        <v>0</v>
      </c>
    </row>
    <row r="141" spans="2:15" hidden="1" x14ac:dyDescent="0.2">
      <c r="B141" s="122" t="s">
        <v>29</v>
      </c>
      <c r="C141" s="117">
        <f>'7. Project Definition'!H169</f>
        <v>0</v>
      </c>
    </row>
    <row r="142" spans="2:15" hidden="1" x14ac:dyDescent="0.2">
      <c r="B142" s="122" t="s">
        <v>30</v>
      </c>
      <c r="C142" s="117">
        <f>'7. Project Definition'!I169</f>
        <v>0</v>
      </c>
    </row>
    <row r="143" spans="2:15" hidden="1" x14ac:dyDescent="0.2">
      <c r="B143" s="122" t="s">
        <v>31</v>
      </c>
      <c r="C143" s="117">
        <f>'7. Project Definition'!J169</f>
        <v>0</v>
      </c>
    </row>
    <row r="144" spans="2:15" hidden="1" x14ac:dyDescent="0.2">
      <c r="B144" s="122" t="s">
        <v>32</v>
      </c>
      <c r="C144" s="117">
        <f>'7. Project Definition'!K169</f>
        <v>0</v>
      </c>
    </row>
    <row r="145" spans="1:20" hidden="1" x14ac:dyDescent="0.2">
      <c r="B145" s="122" t="s">
        <v>33</v>
      </c>
      <c r="C145" s="117">
        <f>'7. Project Definition'!L169</f>
        <v>0</v>
      </c>
    </row>
    <row r="146" spans="1:20" hidden="1" x14ac:dyDescent="0.2">
      <c r="B146" s="122" t="s">
        <v>8</v>
      </c>
      <c r="C146" s="117">
        <f>'7. Project Definition'!M169</f>
        <v>0</v>
      </c>
    </row>
    <row r="147" spans="1:20" hidden="1" x14ac:dyDescent="0.2">
      <c r="B147" s="122" t="s">
        <v>9</v>
      </c>
      <c r="C147" s="117">
        <f>'7. Project Definition'!N169</f>
        <v>0</v>
      </c>
    </row>
    <row r="148" spans="1:20" hidden="1" x14ac:dyDescent="0.2">
      <c r="B148" s="122" t="s">
        <v>0</v>
      </c>
      <c r="C148" s="117">
        <f>'7. Project Definition'!O169</f>
        <v>0</v>
      </c>
    </row>
    <row r="149" spans="1:20" hidden="1" x14ac:dyDescent="0.2">
      <c r="B149" s="122" t="s">
        <v>2</v>
      </c>
      <c r="C149" s="117">
        <f>'7. Project Definition'!P169</f>
        <v>0</v>
      </c>
    </row>
    <row r="150" spans="1:20" hidden="1" x14ac:dyDescent="0.2">
      <c r="B150" s="122" t="s">
        <v>3</v>
      </c>
      <c r="C150" s="117">
        <f>'7. Project Definition'!Q169</f>
        <v>0</v>
      </c>
    </row>
    <row r="151" spans="1:20" hidden="1" x14ac:dyDescent="0.2">
      <c r="B151" s="122" t="s">
        <v>4</v>
      </c>
      <c r="C151" s="117">
        <f>'7. Project Definition'!R169</f>
        <v>0</v>
      </c>
    </row>
    <row r="152" spans="1:20" hidden="1" x14ac:dyDescent="0.2">
      <c r="B152" s="123" t="s">
        <v>19</v>
      </c>
      <c r="C152" s="117">
        <f>SUM(C140:C151)</f>
        <v>0</v>
      </c>
    </row>
    <row r="153" spans="1:20" hidden="1" x14ac:dyDescent="0.2"/>
    <row r="154" spans="1:20" s="68" customFormat="1" ht="4.5" hidden="1" customHeight="1" x14ac:dyDescent="0.2">
      <c r="A154" s="142"/>
      <c r="B154" s="143"/>
      <c r="C154" s="142"/>
      <c r="D154" s="142"/>
      <c r="E154" s="142"/>
      <c r="F154" s="142"/>
      <c r="G154" s="142"/>
      <c r="H154" s="142"/>
      <c r="I154" s="142"/>
      <c r="J154" s="142"/>
      <c r="K154" s="142"/>
      <c r="L154" s="142"/>
      <c r="M154" s="142"/>
      <c r="N154" s="142"/>
      <c r="O154" s="142"/>
      <c r="P154" s="361"/>
      <c r="Q154" s="361"/>
      <c r="R154" s="361"/>
      <c r="S154" s="361"/>
      <c r="T154" s="361"/>
    </row>
    <row r="155" spans="1:20" ht="15" hidden="1" x14ac:dyDescent="0.2">
      <c r="A155" s="109" t="s">
        <v>354</v>
      </c>
    </row>
    <row r="156" spans="1:20" s="68" customFormat="1" ht="15.75" hidden="1" thickBot="1" x14ac:dyDescent="0.25">
      <c r="A156" s="109"/>
      <c r="B156" s="361"/>
      <c r="C156" s="361"/>
      <c r="D156" s="361"/>
      <c r="E156" s="361"/>
      <c r="F156" s="361"/>
      <c r="G156" s="361"/>
      <c r="H156" s="361"/>
      <c r="I156" s="361"/>
      <c r="J156" s="361"/>
      <c r="K156" s="361"/>
      <c r="L156" s="361"/>
      <c r="M156" s="361"/>
      <c r="N156" s="361"/>
      <c r="O156" s="361"/>
      <c r="P156" s="361"/>
      <c r="Q156" s="361"/>
      <c r="R156" s="361"/>
      <c r="S156" s="361"/>
      <c r="T156" s="361"/>
    </row>
    <row r="157" spans="1:20" ht="13.5" hidden="1" thickBot="1" x14ac:dyDescent="0.25">
      <c r="B157" s="129" t="s">
        <v>356</v>
      </c>
      <c r="C157" s="9"/>
      <c r="D157" s="9"/>
      <c r="E157" s="10"/>
      <c r="F157" s="5"/>
      <c r="G157" s="5"/>
    </row>
    <row r="158" spans="1:20" ht="60" hidden="1" customHeight="1" x14ac:dyDescent="0.2">
      <c r="B158" s="4"/>
      <c r="C158" s="9"/>
      <c r="D158" s="150" t="s">
        <v>351</v>
      </c>
      <c r="E158" s="151" t="s">
        <v>279</v>
      </c>
      <c r="F158" s="5"/>
      <c r="G158" s="146"/>
    </row>
    <row r="159" spans="1:20" ht="28.5" hidden="1" customHeight="1" thickBot="1" x14ac:dyDescent="0.25">
      <c r="B159" s="2133" t="s">
        <v>355</v>
      </c>
      <c r="C159" s="2134"/>
      <c r="D159" s="148">
        <f>'7. Project Definition'!C146</f>
        <v>0</v>
      </c>
      <c r="E159" s="149">
        <f>'7. Project Definition'!C148</f>
        <v>0</v>
      </c>
      <c r="F159" s="5"/>
      <c r="G159" s="147"/>
    </row>
    <row r="160" spans="1:20" hidden="1" x14ac:dyDescent="0.2">
      <c r="B160" s="5"/>
      <c r="C160" s="5"/>
      <c r="D160" s="5"/>
      <c r="E160" s="5"/>
      <c r="F160" s="5"/>
      <c r="G160" s="5"/>
    </row>
    <row r="161" spans="1:20" s="137" customFormat="1" ht="4.5" hidden="1" customHeight="1" x14ac:dyDescent="0.2">
      <c r="A161" s="142"/>
      <c r="B161" s="143"/>
      <c r="C161" s="142"/>
      <c r="D161" s="142"/>
      <c r="E161" s="142"/>
      <c r="F161" s="142"/>
      <c r="G161" s="142"/>
      <c r="H161" s="142"/>
      <c r="I161" s="142"/>
      <c r="J161" s="142"/>
      <c r="K161" s="142"/>
      <c r="L161" s="142"/>
      <c r="M161" s="142"/>
      <c r="N161" s="142"/>
      <c r="O161" s="142"/>
      <c r="P161" s="361"/>
      <c r="Q161" s="361"/>
      <c r="R161" s="361"/>
      <c r="S161" s="361"/>
      <c r="T161" s="361"/>
    </row>
    <row r="162" spans="1:20" hidden="1" x14ac:dyDescent="0.2">
      <c r="B162" s="5"/>
      <c r="C162" s="5"/>
      <c r="D162" s="5"/>
      <c r="E162" s="5"/>
      <c r="F162" s="5"/>
      <c r="G162" s="5"/>
    </row>
    <row r="163" spans="1:20" hidden="1" x14ac:dyDescent="0.2">
      <c r="B163" s="5"/>
      <c r="C163" s="5"/>
      <c r="D163" s="5"/>
      <c r="E163" s="5"/>
      <c r="F163" s="5"/>
      <c r="G163" s="5"/>
    </row>
    <row r="164" spans="1:20" x14ac:dyDescent="0.2">
      <c r="B164" s="5"/>
      <c r="C164" s="5"/>
      <c r="D164" s="5"/>
      <c r="E164" s="5"/>
      <c r="F164" s="5"/>
      <c r="G164" s="5"/>
    </row>
    <row r="165" spans="1:20" x14ac:dyDescent="0.2">
      <c r="B165" s="5"/>
      <c r="C165" s="5"/>
      <c r="D165" s="5"/>
      <c r="E165" s="5"/>
      <c r="F165" s="5"/>
      <c r="G165" s="5"/>
    </row>
  </sheetData>
  <customSheetViews>
    <customSheetView guid="{D635BEAF-4410-44C3-8109-399BEE34BBD8}" scale="80" showGridLines="0" hiddenRows="1" hiddenColumns="1">
      <selection activeCell="F21" sqref="F21:H21"/>
      <rowBreaks count="1" manualBreakCount="1">
        <brk id="51" max="10" man="1"/>
      </rowBreaks>
      <pageMargins left="0.25" right="0.25" top="0.75" bottom="0.75" header="0.3" footer="0.3"/>
      <pageSetup scale="49" fitToHeight="2" orientation="portrait" r:id="rId1"/>
      <headerFooter>
        <oddFooter>&amp;LApril 2014&amp;C&amp;A&amp;RPage &amp;P of &amp;N</oddFooter>
      </headerFooter>
    </customSheetView>
    <customSheetView guid="{2BD304A4-4089-4AB2-9F34-C79EE9203C6C}" scale="80" showGridLines="0" printArea="1" hiddenRows="1" hiddenColumns="1">
      <selection activeCell="D10" sqref="D10:K10"/>
      <rowBreaks count="1" manualBreakCount="1">
        <brk id="51" max="10" man="1"/>
      </rowBreaks>
      <pageMargins left="0.25" right="0.25" top="0.75" bottom="0.75" header="0.3" footer="0.3"/>
      <pageSetup scale="49" fitToHeight="2" orientation="portrait" r:id="rId2"/>
      <headerFooter>
        <oddFooter>&amp;LApril 2014&amp;C&amp;A&amp;RPage &amp;P of &amp;N</oddFooter>
      </headerFooter>
    </customSheetView>
  </customSheetViews>
  <mergeCells count="35">
    <mergeCell ref="D129:F129"/>
    <mergeCell ref="D130:F130"/>
    <mergeCell ref="D131:F131"/>
    <mergeCell ref="D132:F132"/>
    <mergeCell ref="I129:K129"/>
    <mergeCell ref="I130:K130"/>
    <mergeCell ref="I131:K131"/>
    <mergeCell ref="I132:K132"/>
    <mergeCell ref="B135:G135"/>
    <mergeCell ref="D133:F133"/>
    <mergeCell ref="D134:F134"/>
    <mergeCell ref="B159:C159"/>
    <mergeCell ref="I133:K133"/>
    <mergeCell ref="M128:N128"/>
    <mergeCell ref="I135:O135"/>
    <mergeCell ref="I136:K136"/>
    <mergeCell ref="M131:N131"/>
    <mergeCell ref="M129:N129"/>
    <mergeCell ref="M130:N130"/>
    <mergeCell ref="M132:N132"/>
    <mergeCell ref="M134:N134"/>
    <mergeCell ref="I134:K134"/>
    <mergeCell ref="M133:N133"/>
    <mergeCell ref="D11:K11"/>
    <mergeCell ref="D12:K12"/>
    <mergeCell ref="D128:F128"/>
    <mergeCell ref="I128:K128"/>
    <mergeCell ref="I118:K118"/>
    <mergeCell ref="I119:K119"/>
    <mergeCell ref="I120:K120"/>
    <mergeCell ref="I121:K121"/>
    <mergeCell ref="I122:K122"/>
    <mergeCell ref="B14:K14"/>
    <mergeCell ref="C22:E22"/>
    <mergeCell ref="F22:H22"/>
  </mergeCells>
  <hyperlinks>
    <hyperlink ref="G129" location="'7. Project Definition'!C49" display="update" xr:uid="{00000000-0004-0000-0800-000000000000}"/>
    <hyperlink ref="O109" location="'1. Building Information'!C21" display="update" xr:uid="{00000000-0004-0000-0800-000001000000}"/>
    <hyperlink ref="O110" location="'1. Building Information'!C23" display="update" xr:uid="{00000000-0004-0000-0800-000002000000}"/>
    <hyperlink ref="G130" location="'7. Project Definition'!C50" display="update" xr:uid="{00000000-0004-0000-0800-000003000000}"/>
    <hyperlink ref="O118" location="'1. Building Information'!C100" display="update" xr:uid="{00000000-0004-0000-0800-000004000000}"/>
    <hyperlink ref="O119" location="'1. Building Information'!C105" display="update" xr:uid="{00000000-0004-0000-0800-000005000000}"/>
    <hyperlink ref="O120" location="'1. Building Information'!C111" display="update" xr:uid="{00000000-0004-0000-0800-000006000000}"/>
    <hyperlink ref="O121" location="'1. Building Information'!C122" display="update" xr:uid="{00000000-0004-0000-0800-000007000000}"/>
    <hyperlink ref="O122" location="'4. Outdoor Water Demand'!D95" display="source" xr:uid="{00000000-0004-0000-0800-000008000000}"/>
    <hyperlink ref="G131" location="'7. Project Definition'!C40" display="update" xr:uid="{00000000-0004-0000-0800-000009000000}"/>
    <hyperlink ref="G132" location="'7. Project Definition'!C42" display="update" xr:uid="{00000000-0004-0000-0800-00000A000000}"/>
    <hyperlink ref="G133" location="'7. Project Definition'!C41" display="update" xr:uid="{00000000-0004-0000-0800-00000B000000}"/>
    <hyperlink ref="O129" location="'7. Project Definition'!C16" display="update" xr:uid="{00000000-0004-0000-0800-00000C000000}"/>
    <hyperlink ref="O130" location="'7. Project Definition'!C28" display="update" xr:uid="{00000000-0004-0000-0800-00000D000000}"/>
    <hyperlink ref="O131" location="'7. Project Definition'!C29" display="update" xr:uid="{00000000-0004-0000-0800-00000E000000}"/>
    <hyperlink ref="O132" location="'7. Project Definition'!C21" display="update" xr:uid="{00000000-0004-0000-0800-00000F000000}"/>
    <hyperlink ref="O133" location="'7. Project Definition'!C25" display="update" xr:uid="{00000000-0004-0000-0800-000010000000}"/>
    <hyperlink ref="F121" location="'1. Building Information'!D90" display="update" xr:uid="{00000000-0004-0000-0800-000011000000}"/>
    <hyperlink ref="F120" location="'1. Building Information'!C27" display="update" xr:uid="{00000000-0004-0000-0800-000012000000}"/>
    <hyperlink ref="F119" location="'1. Building Information'!C29" display="update" xr:uid="{00000000-0004-0000-0800-000013000000}"/>
    <hyperlink ref="F118" location="'1. Building Information'!C37" display="update" xr:uid="{00000000-0004-0000-0800-000014000000}"/>
    <hyperlink ref="F113" location="'1. Building Information'!C19" display="update" xr:uid="{00000000-0004-0000-0800-000015000000}"/>
    <hyperlink ref="F110" location="'1. Building Information'!C15" display="update here" xr:uid="{00000000-0004-0000-0800-000016000000}"/>
    <hyperlink ref="F109" location="'1. Building Information'!C13" display="update here" xr:uid="{00000000-0004-0000-0800-000017000000}"/>
  </hyperlinks>
  <pageMargins left="0.25" right="0.25" top="0.75" bottom="0.75" header="0.3" footer="0.3"/>
  <pageSetup scale="49" fitToHeight="2" orientation="portrait" r:id="rId3"/>
  <headerFooter>
    <oddFooter>&amp;LApril 2014&amp;C&amp;A&amp;RPage &amp;P of &amp;N</oddFooter>
  </headerFooter>
  <rowBreaks count="1" manualBreakCount="1">
    <brk id="49"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Readme</vt:lpstr>
      <vt:lpstr>1. Building Information</vt:lpstr>
      <vt:lpstr>2. Indoor Water Demand</vt:lpstr>
      <vt:lpstr>3. Indoor Non-Potable Supply</vt:lpstr>
      <vt:lpstr>4. Outdoor Water Demand</vt:lpstr>
      <vt:lpstr>5. Outdoor Non-Potable Supply</vt:lpstr>
      <vt:lpstr>6. Building Potential Summary</vt:lpstr>
      <vt:lpstr>7. Project Definition</vt:lpstr>
      <vt:lpstr>8. Printable Project Summary</vt:lpstr>
      <vt:lpstr>9. Printable Project Letter</vt:lpstr>
      <vt:lpstr>Calculator Backup</vt:lpstr>
      <vt:lpstr>Supply-Demand by Month</vt:lpstr>
      <vt:lpstr>Rainwater</vt:lpstr>
      <vt:lpstr>Version Notes</vt:lpstr>
      <vt:lpstr>'1. Building Information'!Print_Area</vt:lpstr>
      <vt:lpstr>'2. Indoor Water Demand'!Print_Area</vt:lpstr>
      <vt:lpstr>'3. Indoor Non-Potable Supply'!Print_Area</vt:lpstr>
      <vt:lpstr>'4. Outdoor Water Demand'!Print_Area</vt:lpstr>
      <vt:lpstr>'5. Outdoor Non-Potable Supply'!Print_Area</vt:lpstr>
      <vt:lpstr>'6. Building Potential Summary'!Print_Area</vt:lpstr>
      <vt:lpstr>'7. Project Definition'!Print_Area</vt:lpstr>
      <vt:lpstr>'8. Printable Project Summary'!Print_Area</vt:lpstr>
      <vt:lpstr>'9. Printable Project Letter'!Print_Area</vt:lpstr>
      <vt:lpstr>Rainwater!Print_Area</vt:lpstr>
      <vt:lpstr>Readme!Print_Area</vt:lpstr>
    </vt:vector>
  </TitlesOfParts>
  <Company>Hydroconsult Engineers,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SFPUC and Port of SF</dc:creator>
  <cp:lastModifiedBy>Brock, John</cp:lastModifiedBy>
  <cp:lastPrinted>2015-10-29T17:36:24Z</cp:lastPrinted>
  <dcterms:created xsi:type="dcterms:W3CDTF">2008-01-29T22:51:53Z</dcterms:created>
  <dcterms:modified xsi:type="dcterms:W3CDTF">2022-08-03T18:09:56Z</dcterms:modified>
</cp:coreProperties>
</file>