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dina/Desktop/CB3 Project/"/>
    </mc:Choice>
  </mc:AlternateContent>
  <xr:revisionPtr revIDLastSave="0" documentId="13_ncr:1_{FA836E77-9CE0-994A-AA0F-47EE4CE26990}" xr6:coauthVersionLast="47" xr6:coauthVersionMax="47" xr10:uidLastSave="{00000000-0000-0000-0000-000000000000}"/>
  <bookViews>
    <workbookView xWindow="0" yWindow="500" windowWidth="23660" windowHeight="12820" xr2:uid="{00000000-000D-0000-FFFF-FFFF00000000}"/>
  </bookViews>
  <sheets>
    <sheet name="totals" sheetId="11" r:id="rId1"/>
    <sheet name="sector1" sheetId="1" r:id="rId2"/>
    <sheet name="sector2" sheetId="2" r:id="rId3"/>
    <sheet name="sector3" sheetId="3" r:id="rId4"/>
    <sheet name="sector4" sheetId="4" r:id="rId5"/>
    <sheet name="sector5" sheetId="5" r:id="rId6"/>
    <sheet name="sector6" sheetId="6" r:id="rId7"/>
    <sheet name="sector7" sheetId="7" r:id="rId8"/>
    <sheet name="sector8" sheetId="8" r:id="rId9"/>
    <sheet name="sector9" sheetId="9" r:id="rId10"/>
    <sheet name="sector10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0" l="1"/>
  <c r="P7" i="10"/>
  <c r="O8" i="10"/>
  <c r="P8" i="10"/>
  <c r="O9" i="10"/>
  <c r="P9" i="10"/>
  <c r="O10" i="10"/>
  <c r="P10" i="10"/>
  <c r="P3" i="10"/>
  <c r="O3" i="10"/>
  <c r="N10" i="10"/>
  <c r="N9" i="10"/>
  <c r="N8" i="10"/>
  <c r="N7" i="10"/>
  <c r="O7" i="9"/>
  <c r="P7" i="9"/>
  <c r="O8" i="9"/>
  <c r="P8" i="9"/>
  <c r="O9" i="9"/>
  <c r="P9" i="9"/>
  <c r="O10" i="9"/>
  <c r="P10" i="9"/>
  <c r="P3" i="9"/>
  <c r="O3" i="9"/>
  <c r="N10" i="9"/>
  <c r="N9" i="9"/>
  <c r="N8" i="9"/>
  <c r="N7" i="9"/>
  <c r="O7" i="8"/>
  <c r="P7" i="8"/>
  <c r="O8" i="8"/>
  <c r="P8" i="8"/>
  <c r="O9" i="8"/>
  <c r="P9" i="8"/>
  <c r="O10" i="8"/>
  <c r="P10" i="8"/>
  <c r="P3" i="8"/>
  <c r="O3" i="8"/>
  <c r="N10" i="8"/>
  <c r="N9" i="8"/>
  <c r="N8" i="8"/>
  <c r="N7" i="8"/>
  <c r="O7" i="7"/>
  <c r="P7" i="7"/>
  <c r="O8" i="7"/>
  <c r="P8" i="7"/>
  <c r="O9" i="7"/>
  <c r="P9" i="7"/>
  <c r="O10" i="7"/>
  <c r="P10" i="7"/>
  <c r="O3" i="7"/>
  <c r="P3" i="7"/>
  <c r="E10" i="7"/>
  <c r="E9" i="7"/>
  <c r="E8" i="7"/>
  <c r="E7" i="7"/>
  <c r="F8" i="7"/>
  <c r="F9" i="7"/>
  <c r="F10" i="7"/>
  <c r="F7" i="7"/>
  <c r="N10" i="7"/>
  <c r="N9" i="7"/>
  <c r="N8" i="7"/>
  <c r="N7" i="7"/>
  <c r="O7" i="6"/>
  <c r="P7" i="6"/>
  <c r="O8" i="6"/>
  <c r="P8" i="6"/>
  <c r="O9" i="6"/>
  <c r="P9" i="6"/>
  <c r="O10" i="6"/>
  <c r="P10" i="6"/>
  <c r="P3" i="6"/>
  <c r="O3" i="6"/>
  <c r="N10" i="6"/>
  <c r="N9" i="6"/>
  <c r="N8" i="6"/>
  <c r="N7" i="6"/>
  <c r="O8" i="5"/>
  <c r="P8" i="5"/>
  <c r="O9" i="5"/>
  <c r="P9" i="5"/>
  <c r="O10" i="5"/>
  <c r="P10" i="5"/>
  <c r="P7" i="5"/>
  <c r="O7" i="5"/>
  <c r="P3" i="5"/>
  <c r="O3" i="5"/>
  <c r="N10" i="5"/>
  <c r="N9" i="5"/>
  <c r="N8" i="5"/>
  <c r="N7" i="5"/>
  <c r="P8" i="4"/>
  <c r="P9" i="4"/>
  <c r="P10" i="4"/>
  <c r="P7" i="4"/>
  <c r="P3" i="4"/>
  <c r="O8" i="4"/>
  <c r="O9" i="4"/>
  <c r="O10" i="4"/>
  <c r="O7" i="4"/>
  <c r="O3" i="4"/>
  <c r="P8" i="3"/>
  <c r="P9" i="3"/>
  <c r="P10" i="3"/>
  <c r="P7" i="3"/>
  <c r="O8" i="3"/>
  <c r="O9" i="3"/>
  <c r="O10" i="3"/>
  <c r="O7" i="3"/>
  <c r="N10" i="3"/>
  <c r="N9" i="3"/>
  <c r="N8" i="3"/>
  <c r="N7" i="3"/>
  <c r="P8" i="2"/>
  <c r="P9" i="2"/>
  <c r="P10" i="2"/>
  <c r="P7" i="2"/>
  <c r="P3" i="2"/>
  <c r="O8" i="2"/>
  <c r="O9" i="2"/>
  <c r="O10" i="2"/>
  <c r="O7" i="2"/>
  <c r="O3" i="2"/>
  <c r="N10" i="2"/>
  <c r="N9" i="2"/>
  <c r="N8" i="2"/>
  <c r="N7" i="2"/>
  <c r="P8" i="1"/>
  <c r="P9" i="1"/>
  <c r="P10" i="1"/>
  <c r="P7" i="1"/>
  <c r="O10" i="1"/>
  <c r="O9" i="1"/>
  <c r="O8" i="1"/>
  <c r="O7" i="1"/>
  <c r="N8" i="1"/>
  <c r="N9" i="1"/>
  <c r="N10" i="1"/>
  <c r="N7" i="1"/>
  <c r="F10" i="1"/>
  <c r="F8" i="1"/>
  <c r="F9" i="1"/>
  <c r="F7" i="1"/>
  <c r="F3" i="1"/>
  <c r="I10" i="11"/>
  <c r="I11" i="11"/>
  <c r="I12" i="11"/>
  <c r="I9" i="11"/>
  <c r="I5" i="11"/>
  <c r="H11" i="11"/>
  <c r="H12" i="11"/>
  <c r="H10" i="11"/>
  <c r="H9" i="11"/>
  <c r="N12" i="11"/>
  <c r="N11" i="11"/>
  <c r="N10" i="11"/>
  <c r="N9" i="11"/>
  <c r="G10" i="11"/>
  <c r="G11" i="11"/>
  <c r="G12" i="11"/>
  <c r="G9" i="11"/>
  <c r="C8" i="1"/>
  <c r="C9" i="1"/>
  <c r="C10" i="1"/>
  <c r="C7" i="1"/>
  <c r="D5" i="11"/>
  <c r="H5" i="11" s="1"/>
  <c r="B5" i="11"/>
  <c r="F10" i="10"/>
  <c r="F9" i="10"/>
  <c r="F8" i="10"/>
  <c r="F7" i="10"/>
  <c r="F3" i="10"/>
  <c r="F10" i="9"/>
  <c r="F9" i="9"/>
  <c r="F8" i="9"/>
  <c r="F7" i="9"/>
  <c r="F3" i="9"/>
  <c r="F10" i="8"/>
  <c r="F9" i="8"/>
  <c r="F8" i="8"/>
  <c r="F7" i="8"/>
  <c r="F3" i="8"/>
  <c r="F3" i="7"/>
  <c r="F10" i="6"/>
  <c r="F9" i="6"/>
  <c r="F8" i="6"/>
  <c r="F7" i="6"/>
  <c r="F3" i="6"/>
  <c r="F10" i="5"/>
  <c r="F9" i="5"/>
  <c r="F8" i="5"/>
  <c r="F7" i="5"/>
  <c r="F3" i="5"/>
  <c r="F10" i="4"/>
  <c r="F9" i="4"/>
  <c r="F8" i="4"/>
  <c r="F7" i="4"/>
  <c r="F10" i="3"/>
  <c r="F9" i="3"/>
  <c r="F8" i="3"/>
  <c r="F7" i="3"/>
  <c r="F7" i="2"/>
  <c r="F8" i="2"/>
  <c r="F9" i="2"/>
  <c r="F10" i="2"/>
  <c r="K3" i="10" l="1"/>
  <c r="I3" i="10"/>
  <c r="E9" i="10"/>
  <c r="C10" i="10"/>
  <c r="K3" i="9"/>
  <c r="L10" i="9" s="1"/>
  <c r="I3" i="9"/>
  <c r="J10" i="9" s="1"/>
  <c r="E7" i="9"/>
  <c r="C9" i="9"/>
  <c r="K3" i="8"/>
  <c r="I3" i="8"/>
  <c r="E10" i="8"/>
  <c r="C10" i="8"/>
  <c r="K3" i="7"/>
  <c r="L10" i="7" s="1"/>
  <c r="I3" i="7"/>
  <c r="J10" i="7" s="1"/>
  <c r="C10" i="7"/>
  <c r="K3" i="6"/>
  <c r="L8" i="6" s="1"/>
  <c r="I3" i="6"/>
  <c r="J8" i="6" s="1"/>
  <c r="E10" i="6"/>
  <c r="C10" i="6"/>
  <c r="K3" i="5"/>
  <c r="L10" i="5" s="1"/>
  <c r="I3" i="5"/>
  <c r="J9" i="5" s="1"/>
  <c r="E9" i="5"/>
  <c r="C9" i="5"/>
  <c r="K3" i="4"/>
  <c r="I3" i="4"/>
  <c r="J8" i="4" s="1"/>
  <c r="E10" i="4"/>
  <c r="K3" i="3"/>
  <c r="I3" i="3"/>
  <c r="J9" i="3" s="1"/>
  <c r="E10" i="3"/>
  <c r="K3" i="2"/>
  <c r="L7" i="2" s="1"/>
  <c r="I3" i="2"/>
  <c r="J10" i="2" s="1"/>
  <c r="E10" i="2"/>
  <c r="L10" i="1"/>
  <c r="L9" i="1"/>
  <c r="L8" i="1"/>
  <c r="L7" i="1"/>
  <c r="K3" i="1"/>
  <c r="J10" i="1"/>
  <c r="J9" i="1"/>
  <c r="J8" i="1"/>
  <c r="J7" i="1"/>
  <c r="I3" i="1"/>
  <c r="E10" i="1"/>
  <c r="E9" i="1"/>
  <c r="E8" i="1"/>
  <c r="E7" i="1"/>
  <c r="O3" i="1" l="1"/>
  <c r="P3" i="1"/>
  <c r="L8" i="7"/>
  <c r="L9" i="7"/>
  <c r="O3" i="3"/>
  <c r="P3" i="3"/>
  <c r="L9" i="2"/>
  <c r="E9" i="8"/>
  <c r="L7" i="9"/>
  <c r="L8" i="9"/>
  <c r="L9" i="9"/>
  <c r="L8" i="2"/>
  <c r="F3" i="4"/>
  <c r="J7" i="9"/>
  <c r="J9" i="9"/>
  <c r="E10" i="9"/>
  <c r="J8" i="9"/>
  <c r="J7" i="7"/>
  <c r="J8" i="7"/>
  <c r="J9" i="7"/>
  <c r="L7" i="7"/>
  <c r="L9" i="6"/>
  <c r="J9" i="6"/>
  <c r="L10" i="6"/>
  <c r="J7" i="6"/>
  <c r="J10" i="6"/>
  <c r="L7" i="6"/>
  <c r="E7" i="6"/>
  <c r="J10" i="5"/>
  <c r="L7" i="5"/>
  <c r="L8" i="5"/>
  <c r="L9" i="5"/>
  <c r="J7" i="5"/>
  <c r="C7" i="5"/>
  <c r="C10" i="5"/>
  <c r="J8" i="5"/>
  <c r="C8" i="5"/>
  <c r="L7" i="4"/>
  <c r="J9" i="4"/>
  <c r="J10" i="4"/>
  <c r="L8" i="4"/>
  <c r="L9" i="4"/>
  <c r="L10" i="4"/>
  <c r="J7" i="4"/>
  <c r="J10" i="3"/>
  <c r="C7" i="3"/>
  <c r="F3" i="3"/>
  <c r="J8" i="3"/>
  <c r="L7" i="3"/>
  <c r="L8" i="3"/>
  <c r="L9" i="3"/>
  <c r="J7" i="3"/>
  <c r="L10" i="3"/>
  <c r="C7" i="2"/>
  <c r="F3" i="2"/>
  <c r="C7" i="10"/>
  <c r="C8" i="10"/>
  <c r="E10" i="10"/>
  <c r="C9" i="10"/>
  <c r="E7" i="10"/>
  <c r="E8" i="10"/>
  <c r="E8" i="9"/>
  <c r="C8" i="9"/>
  <c r="C10" i="9"/>
  <c r="E9" i="9"/>
  <c r="C7" i="9"/>
  <c r="C7" i="8"/>
  <c r="E8" i="8"/>
  <c r="C8" i="8"/>
  <c r="C9" i="8"/>
  <c r="E7" i="8"/>
  <c r="C7" i="7"/>
  <c r="C8" i="7"/>
  <c r="C9" i="7"/>
  <c r="E9" i="6"/>
  <c r="E8" i="6"/>
  <c r="C7" i="6"/>
  <c r="C8" i="6"/>
  <c r="C9" i="6"/>
  <c r="E10" i="5"/>
  <c r="E7" i="5"/>
  <c r="E8" i="5"/>
  <c r="E7" i="4"/>
  <c r="E8" i="4"/>
  <c r="E9" i="4"/>
  <c r="C8" i="3"/>
  <c r="C9" i="3"/>
  <c r="C10" i="3"/>
  <c r="E9" i="3"/>
  <c r="E7" i="3"/>
  <c r="E8" i="3"/>
  <c r="J7" i="2"/>
  <c r="L10" i="2"/>
  <c r="J8" i="2"/>
  <c r="J9" i="2"/>
  <c r="C9" i="2"/>
  <c r="C10" i="2"/>
  <c r="C8" i="2"/>
  <c r="E9" i="2"/>
  <c r="E7" i="2"/>
  <c r="E8" i="2"/>
</calcChain>
</file>

<file path=xl/sharedStrings.xml><?xml version="1.0" encoding="utf-8"?>
<sst xmlns="http://schemas.openxmlformats.org/spreadsheetml/2006/main" count="345" uniqueCount="28">
  <si>
    <t>Number</t>
  </si>
  <si>
    <t>Percent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</si>
  <si>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</si>
  <si>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</si>
  <si>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</si>
  <si>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</si>
  <si>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</si>
  <si>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2006-2010</t>
  </si>
  <si>
    <t>2012-2016</t>
  </si>
  <si>
    <t>Percent </t>
  </si>
  <si>
    <t>Sector 1</t>
  </si>
  <si>
    <t xml:space="preserve">Sector as % of CD 3 </t>
  </si>
  <si>
    <t>DISTRICT 3</t>
  </si>
  <si>
    <t>Sector 2</t>
  </si>
  <si>
    <t>Sector 3</t>
  </si>
  <si>
    <t>Sector 4</t>
  </si>
  <si>
    <t>Sector 5</t>
  </si>
  <si>
    <t>Sector 6</t>
  </si>
  <si>
    <t>Sector 7</t>
  </si>
  <si>
    <t>Sector 8</t>
  </si>
  <si>
    <t>Sector 9</t>
  </si>
  <si>
    <t>Sector 10</t>
  </si>
  <si>
    <t>CD 3 Total</t>
  </si>
  <si>
    <t>District 3 Totals</t>
  </si>
  <si>
    <t xml:space="preserve"> </t>
  </si>
  <si>
    <t>2016-2020</t>
  </si>
  <si>
    <t>Change from previous data</t>
  </si>
  <si>
    <t xml:space="preserve">Change from previous data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</si>
</sst>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/>
      <right style="medium">
        <color rgb="FFCACACA"/>
      </right>
      <top style="medium">
        <color rgb="FFCACACA"/>
      </top>
      <bottom/>
      <diagonal/>
    </border>
    <border>
      <left/>
      <right style="medium">
        <color rgb="FFCACACA"/>
      </right>
      <top/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/>
      <bottom/>
      <diagonal/>
    </border>
    <border>
      <left/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/>
      <bottom/>
      <diagonal/>
    </border>
    <border>
      <left style="medium">
        <color rgb="FFCACACA"/>
      </left>
      <right/>
      <top style="medium">
        <color rgb="FFCACACA"/>
      </top>
      <bottom/>
      <diagonal/>
    </border>
    <border>
      <left/>
      <right/>
      <top style="medium">
        <color rgb="FFCACACA"/>
      </top>
      <bottom/>
      <diagonal/>
    </border>
    <border>
      <left style="medium">
        <color rgb="FFCACACA"/>
      </left>
      <right/>
      <top/>
      <bottom style="medium">
        <color rgb="FFCACACA"/>
      </bottom>
      <diagonal/>
    </border>
    <border>
      <left/>
      <right/>
      <top/>
      <bottom style="medium">
        <color rgb="FFCACACA"/>
      </bottom>
      <diagonal/>
    </border>
    <border>
      <left/>
      <right style="medium">
        <color rgb="FFCACACA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10" fontId="3" fillId="2" borderId="0" xfId="0" applyNumberFormat="1" applyFont="1" applyFill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9" fontId="0" fillId="0" borderId="0" xfId="1" applyFont="1"/>
    <xf numFmtId="0" fontId="2" fillId="0" borderId="8" xfId="0" applyFont="1" applyBorder="1" applyAlignment="1">
      <alignment horizontal="right" wrapText="1"/>
    </xf>
    <xf numFmtId="0" fontId="6" fillId="0" borderId="0" xfId="0" applyFont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0" fontId="3" fillId="0" borderId="0" xfId="0" applyNumberFormat="1" applyFont="1" applyFill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3" fillId="0" borderId="0" xfId="0" applyNumberFormat="1" applyFont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10" fontId="7" fillId="2" borderId="0" xfId="1" applyNumberFormat="1" applyFont="1" applyFill="1" applyAlignment="1">
      <alignment horizontal="right" vertical="center" wrapText="1"/>
    </xf>
    <xf numFmtId="10" fontId="7" fillId="0" borderId="0" xfId="1" applyNumberFormat="1" applyFont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0" fillId="0" borderId="0" xfId="0" applyFont="1"/>
    <xf numFmtId="0" fontId="7" fillId="2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wrapText="1"/>
    </xf>
    <xf numFmtId="0" fontId="0" fillId="0" borderId="0" xfId="0" applyFill="1"/>
    <xf numFmtId="9" fontId="0" fillId="0" borderId="0" xfId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3" xfId="0" applyFont="1" applyBorder="1" applyAlignment="1">
      <alignment horizontal="right" wrapText="1"/>
    </xf>
    <xf numFmtId="0" fontId="3" fillId="0" borderId="6" xfId="0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9" fontId="0" fillId="0" borderId="0" xfId="1" applyFont="1" applyFill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A9" sqref="A9:XFD9"/>
    </sheetView>
  </sheetViews>
  <sheetFormatPr baseColWidth="10" defaultColWidth="8.83203125" defaultRowHeight="15" x14ac:dyDescent="0.2"/>
  <cols>
    <col min="1" max="1" width="14.5" bestFit="1" customWidth="1"/>
    <col min="9" max="9" width="11.6640625" bestFit="1" customWidth="1"/>
    <col min="13" max="14" width="9.33203125" bestFit="1" customWidth="1"/>
  </cols>
  <sheetData>
    <row r="1" spans="1:14" ht="40.5" customHeight="1" thickBot="1" x14ac:dyDescent="0.3">
      <c r="A1" s="15" t="s">
        <v>23</v>
      </c>
    </row>
    <row r="2" spans="1:14" ht="0.75" customHeight="1" thickBot="1" x14ac:dyDescent="0.25"/>
    <row r="3" spans="1:14" ht="30" customHeight="1" thickBot="1" x14ac:dyDescent="0.25">
      <c r="A3" s="16"/>
      <c r="B3" s="18" t="s">
        <v>7</v>
      </c>
      <c r="C3" s="19"/>
      <c r="D3" s="18" t="s">
        <v>8</v>
      </c>
      <c r="E3" s="19"/>
      <c r="F3" s="18" t="s">
        <v>25</v>
      </c>
      <c r="G3" s="20"/>
      <c r="H3" s="29" t="s">
        <v>26</v>
      </c>
      <c r="I3" s="30"/>
      <c r="L3" s="16"/>
      <c r="M3" s="18" t="s">
        <v>12</v>
      </c>
      <c r="N3" s="19"/>
    </row>
    <row r="4" spans="1:14" ht="17" thickBot="1" x14ac:dyDescent="0.25">
      <c r="A4" s="17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9</v>
      </c>
      <c r="H4" s="31"/>
      <c r="I4" s="32"/>
      <c r="L4" s="17"/>
      <c r="M4" s="2" t="s">
        <v>0</v>
      </c>
      <c r="N4" s="2" t="s">
        <v>1</v>
      </c>
    </row>
    <row r="5" spans="1:14" ht="75" x14ac:dyDescent="0.2">
      <c r="A5" s="3" t="s">
        <v>2</v>
      </c>
      <c r="B5" s="4">
        <f>SUM(B9:B12)</f>
        <v>19046</v>
      </c>
      <c r="C5" s="5">
        <v>1</v>
      </c>
      <c r="D5" s="4">
        <f>SUM(D9:D12)</f>
        <v>15309</v>
      </c>
      <c r="E5" s="5">
        <v>1</v>
      </c>
      <c r="F5" s="28">
        <v>31058</v>
      </c>
      <c r="G5" s="5">
        <v>1</v>
      </c>
      <c r="H5" s="33">
        <f>F5-D5</f>
        <v>15749</v>
      </c>
      <c r="I5" s="36">
        <f>(F5-D5)/D5</f>
        <v>1.0287412633091646</v>
      </c>
      <c r="L5" s="3" t="s">
        <v>2</v>
      </c>
      <c r="M5" s="28">
        <v>31058</v>
      </c>
      <c r="N5" s="5">
        <v>1</v>
      </c>
    </row>
    <row r="9" spans="1:14" ht="60" x14ac:dyDescent="0.2">
      <c r="A9" s="6" t="s">
        <v>3</v>
      </c>
      <c r="B9" s="9">
        <v>1942</v>
      </c>
      <c r="C9" s="8">
        <v>5.7000000000000002E-2</v>
      </c>
      <c r="D9" s="9">
        <v>1724</v>
      </c>
      <c r="E9" s="8">
        <v>5.6000000000000001E-2</v>
      </c>
      <c r="F9" s="9">
        <v>1150</v>
      </c>
      <c r="G9" s="8">
        <f>F9/$F$5</f>
        <v>3.7027496941206772E-2</v>
      </c>
      <c r="H9" s="34">
        <f>F9-D9</f>
        <v>-574</v>
      </c>
      <c r="I9" s="35">
        <f>(F9-D9)/D9</f>
        <v>-0.33294663573085848</v>
      </c>
      <c r="J9" t="s">
        <v>24</v>
      </c>
      <c r="L9" s="6" t="s">
        <v>3</v>
      </c>
      <c r="M9" s="9">
        <v>1150</v>
      </c>
      <c r="N9" s="8">
        <f>M9/$F$5</f>
        <v>3.7027496941206772E-2</v>
      </c>
    </row>
    <row r="10" spans="1:14" ht="30" x14ac:dyDescent="0.2">
      <c r="A10" s="3" t="s">
        <v>4</v>
      </c>
      <c r="B10" s="4">
        <v>1424</v>
      </c>
      <c r="C10" s="5">
        <v>4.2000000000000003E-2</v>
      </c>
      <c r="D10" s="4">
        <v>1024</v>
      </c>
      <c r="E10" s="5">
        <v>3.3000000000000002E-2</v>
      </c>
      <c r="F10" s="10">
        <v>595</v>
      </c>
      <c r="G10" s="5">
        <f t="shared" ref="G10:G12" si="0">F10/$F$5</f>
        <v>1.9157704939146113E-2</v>
      </c>
      <c r="H10" s="10">
        <f>F10-D10</f>
        <v>-429</v>
      </c>
      <c r="I10" s="5">
        <f t="shared" ref="I10:I12" si="1">(F10-D10)/D10</f>
        <v>-0.4189453125</v>
      </c>
      <c r="L10" s="3" t="s">
        <v>4</v>
      </c>
      <c r="M10" s="10">
        <v>595</v>
      </c>
      <c r="N10" s="5">
        <f t="shared" ref="N10:N12" si="2">M10/$F$5</f>
        <v>1.9157704939146113E-2</v>
      </c>
    </row>
    <row r="11" spans="1:14" ht="60" x14ac:dyDescent="0.2">
      <c r="A11" s="6" t="s">
        <v>5</v>
      </c>
      <c r="B11" s="9">
        <v>9363</v>
      </c>
      <c r="C11" s="8">
        <v>0.27400000000000002</v>
      </c>
      <c r="D11" s="9">
        <v>8133</v>
      </c>
      <c r="E11" s="8">
        <v>0.26200000000000001</v>
      </c>
      <c r="F11" s="9">
        <v>9326</v>
      </c>
      <c r="G11" s="8">
        <f t="shared" si="0"/>
        <v>0.30027690128147339</v>
      </c>
      <c r="H11" s="34">
        <f t="shared" ref="H11:H12" si="3">F11-D11</f>
        <v>1193</v>
      </c>
      <c r="I11" s="35">
        <f t="shared" si="1"/>
        <v>0.14668633960408214</v>
      </c>
      <c r="L11" s="6" t="s">
        <v>5</v>
      </c>
      <c r="M11" s="9">
        <v>9326</v>
      </c>
      <c r="N11" s="8">
        <f t="shared" si="2"/>
        <v>0.30027690128147339</v>
      </c>
    </row>
    <row r="12" spans="1:14" ht="60" x14ac:dyDescent="0.2">
      <c r="A12" s="3" t="s">
        <v>6</v>
      </c>
      <c r="B12" s="4">
        <v>6317</v>
      </c>
      <c r="C12" s="5">
        <v>0.185</v>
      </c>
      <c r="D12" s="4">
        <v>4428</v>
      </c>
      <c r="E12" s="5">
        <v>0.14299999999999999</v>
      </c>
      <c r="F12" s="4">
        <v>4478</v>
      </c>
      <c r="G12" s="5">
        <f t="shared" si="0"/>
        <v>0.14418185330671646</v>
      </c>
      <c r="H12" s="4">
        <f t="shared" si="3"/>
        <v>50</v>
      </c>
      <c r="I12" s="5">
        <f t="shared" si="1"/>
        <v>1.1291779584462511E-2</v>
      </c>
      <c r="L12" s="3" t="s">
        <v>6</v>
      </c>
      <c r="M12" s="4">
        <v>4478</v>
      </c>
      <c r="N12" s="5">
        <f t="shared" si="2"/>
        <v>0.14418185330671646</v>
      </c>
    </row>
  </sheetData>
  <mergeCells count="7">
    <mergeCell ref="L3:L4"/>
    <mergeCell ref="M3:N3"/>
    <mergeCell ref="A3:A4"/>
    <mergeCell ref="B3:C3"/>
    <mergeCell ref="D3:E3"/>
    <mergeCell ref="F3:G3"/>
    <mergeCell ref="H3:I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0"/>
  <sheetViews>
    <sheetView workbookViewId="0">
      <selection sqref="A1:A2"/>
    </sheetView>
  </sheetViews>
  <sheetFormatPr baseColWidth="10" defaultColWidth="8.83203125" defaultRowHeight="15" x14ac:dyDescent="0.2"/>
  <cols>
    <col min="1" max="1" width="11.33203125" customWidth="1"/>
    <col min="8" max="8" width="11.33203125" customWidth="1"/>
  </cols>
  <sheetData>
    <row r="1" spans="1:16" ht="30" customHeight="1" thickBot="1" x14ac:dyDescent="0.25">
      <c r="A1" s="16"/>
      <c r="B1" s="18" t="s">
        <v>20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23" t="s">
        <v>27</v>
      </c>
      <c r="P1" s="25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2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1" t="s">
        <v>0</v>
      </c>
      <c r="P2" s="1" t="s">
        <v>9</v>
      </c>
    </row>
    <row r="3" spans="1:16" ht="75" x14ac:dyDescent="0.2">
      <c r="A3" s="3" t="s">
        <v>2</v>
      </c>
      <c r="B3" s="4">
        <v>1551</v>
      </c>
      <c r="C3" s="5">
        <v>1</v>
      </c>
      <c r="D3" s="4">
        <v>31058</v>
      </c>
      <c r="E3" s="5">
        <v>1</v>
      </c>
      <c r="F3" s="5">
        <f>B7/D7</f>
        <v>1.4782608695652174E-2</v>
      </c>
      <c r="G3" s="13"/>
      <c r="H3" s="3" t="s">
        <v>2</v>
      </c>
      <c r="I3" s="4">
        <f>SUM(I7:I10)</f>
        <v>1329</v>
      </c>
      <c r="J3" s="5">
        <v>1</v>
      </c>
      <c r="K3" s="4">
        <f>SUM(K7:K10)</f>
        <v>941</v>
      </c>
      <c r="L3" s="5">
        <v>1</v>
      </c>
      <c r="M3" s="4">
        <v>1551</v>
      </c>
      <c r="N3" s="5">
        <v>1</v>
      </c>
      <c r="O3" s="4">
        <f>M3-K3</f>
        <v>610</v>
      </c>
      <c r="P3" s="5">
        <f>(M3-K3)/K3</f>
        <v>0.64824654622741762</v>
      </c>
    </row>
    <row r="4" spans="1:16" x14ac:dyDescent="0.2">
      <c r="O4" t="s">
        <v>24</v>
      </c>
      <c r="P4" t="s">
        <v>24</v>
      </c>
    </row>
    <row r="5" spans="1:16" x14ac:dyDescent="0.2">
      <c r="O5" t="s">
        <v>24</v>
      </c>
      <c r="P5" t="s">
        <v>24</v>
      </c>
    </row>
    <row r="6" spans="1:16" x14ac:dyDescent="0.2">
      <c r="O6" t="s">
        <v>24</v>
      </c>
      <c r="P6" t="s">
        <v>24</v>
      </c>
    </row>
    <row r="7" spans="1:16" ht="45" x14ac:dyDescent="0.2">
      <c r="A7" s="6" t="s">
        <v>3</v>
      </c>
      <c r="B7" s="7">
        <v>17</v>
      </c>
      <c r="C7" s="8">
        <f>B7/B3</f>
        <v>1.096067053513862E-2</v>
      </c>
      <c r="D7" s="9">
        <v>1150</v>
      </c>
      <c r="E7" s="8">
        <f>D7/D3</f>
        <v>3.7027496941206772E-2</v>
      </c>
      <c r="F7" s="8">
        <f>B8/D8</f>
        <v>4.8739495798319328E-2</v>
      </c>
      <c r="G7" s="13"/>
      <c r="H7" s="6" t="s">
        <v>3</v>
      </c>
      <c r="I7" s="7">
        <v>90</v>
      </c>
      <c r="J7" s="8">
        <f>I7/I3</f>
        <v>6.772009029345373E-2</v>
      </c>
      <c r="K7" s="7">
        <v>127</v>
      </c>
      <c r="L7" s="8">
        <f>K7/K3</f>
        <v>0.13496280552603612</v>
      </c>
      <c r="M7" s="7">
        <v>17</v>
      </c>
      <c r="N7" s="8">
        <f>M7/M3</f>
        <v>1.096067053513862E-2</v>
      </c>
      <c r="O7" s="7">
        <f t="shared" ref="O4:O10" si="0">M7-K7</f>
        <v>-110</v>
      </c>
      <c r="P7" s="8">
        <f t="shared" ref="P4:P10" si="1">(M7-K7)/K7</f>
        <v>-0.86614173228346458</v>
      </c>
    </row>
    <row r="8" spans="1:16" ht="30" x14ac:dyDescent="0.2">
      <c r="A8" s="3" t="s">
        <v>4</v>
      </c>
      <c r="B8" s="10">
        <v>29</v>
      </c>
      <c r="C8" s="5">
        <f>B8/B3</f>
        <v>1.8697614442295292E-2</v>
      </c>
      <c r="D8" s="4">
        <v>595</v>
      </c>
      <c r="E8" s="5">
        <f>D8/D3</f>
        <v>1.9157704939146113E-2</v>
      </c>
      <c r="F8" s="5">
        <f>B9/D9</f>
        <v>3.6349989277289302E-2</v>
      </c>
      <c r="G8" s="13"/>
      <c r="H8" s="3" t="s">
        <v>4</v>
      </c>
      <c r="I8" s="10">
        <v>174</v>
      </c>
      <c r="J8" s="5">
        <f>I8/I3</f>
        <v>0.1309255079006772</v>
      </c>
      <c r="K8" s="10">
        <v>124</v>
      </c>
      <c r="L8" s="5">
        <f>K8/K3</f>
        <v>0.13177470775770456</v>
      </c>
      <c r="M8" s="10">
        <v>29</v>
      </c>
      <c r="N8" s="5">
        <f>M8/M3</f>
        <v>1.8697614442295292E-2</v>
      </c>
      <c r="O8" s="10">
        <f t="shared" si="0"/>
        <v>-95</v>
      </c>
      <c r="P8" s="5">
        <f t="shared" si="1"/>
        <v>-0.7661290322580645</v>
      </c>
    </row>
    <row r="9" spans="1:16" ht="45" x14ac:dyDescent="0.2">
      <c r="A9" s="6" t="s">
        <v>5</v>
      </c>
      <c r="B9" s="7">
        <v>339</v>
      </c>
      <c r="C9" s="8">
        <f>B9/B3</f>
        <v>0.21856866537717601</v>
      </c>
      <c r="D9" s="9">
        <v>9326</v>
      </c>
      <c r="E9" s="8">
        <f>D9/D3</f>
        <v>0.30027690128147339</v>
      </c>
      <c r="F9" s="8">
        <f>B10/D10</f>
        <v>3.2157213041536403E-2</v>
      </c>
      <c r="G9" s="13"/>
      <c r="H9" s="6" t="s">
        <v>5</v>
      </c>
      <c r="I9" s="7">
        <v>687</v>
      </c>
      <c r="J9" s="8">
        <f>I9/I3</f>
        <v>0.5169300225733634</v>
      </c>
      <c r="K9" s="7">
        <v>434</v>
      </c>
      <c r="L9" s="8">
        <f>K9/K3</f>
        <v>0.46121147715196598</v>
      </c>
      <c r="M9" s="7">
        <v>339</v>
      </c>
      <c r="N9" s="8">
        <f>M9/M3</f>
        <v>0.21856866537717601</v>
      </c>
      <c r="O9" s="7">
        <f t="shared" si="0"/>
        <v>-95</v>
      </c>
      <c r="P9" s="8">
        <f t="shared" si="1"/>
        <v>-0.21889400921658986</v>
      </c>
    </row>
    <row r="10" spans="1:16" ht="45" x14ac:dyDescent="0.2">
      <c r="A10" s="3" t="s">
        <v>6</v>
      </c>
      <c r="B10" s="10">
        <v>144</v>
      </c>
      <c r="C10" s="5">
        <f>B10/B3</f>
        <v>9.2843326885880081E-2</v>
      </c>
      <c r="D10" s="4">
        <v>4478</v>
      </c>
      <c r="E10" s="5">
        <f>D10/D3</f>
        <v>0.14418185330671646</v>
      </c>
      <c r="F10" s="5">
        <f>B10/D10</f>
        <v>3.2157213041536403E-2</v>
      </c>
      <c r="G10" s="13"/>
      <c r="H10" s="3" t="s">
        <v>6</v>
      </c>
      <c r="I10" s="10">
        <v>378</v>
      </c>
      <c r="J10" s="5">
        <f>I10/I3</f>
        <v>0.28442437923250563</v>
      </c>
      <c r="K10" s="10">
        <v>256</v>
      </c>
      <c r="L10" s="5">
        <f>K10/K3</f>
        <v>0.27205100956429329</v>
      </c>
      <c r="M10" s="10">
        <v>144</v>
      </c>
      <c r="N10" s="5">
        <f>M10/M3</f>
        <v>9.2843326885880081E-2</v>
      </c>
      <c r="O10" s="10">
        <f t="shared" si="0"/>
        <v>-112</v>
      </c>
      <c r="P10" s="5">
        <f t="shared" si="1"/>
        <v>-0.4375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0"/>
  <sheetViews>
    <sheetView workbookViewId="0">
      <selection sqref="A1:A2"/>
    </sheetView>
  </sheetViews>
  <sheetFormatPr baseColWidth="10" defaultColWidth="8.83203125" defaultRowHeight="15" x14ac:dyDescent="0.2"/>
  <cols>
    <col min="1" max="1" width="11.33203125" customWidth="1"/>
    <col min="8" max="8" width="11.33203125" customWidth="1"/>
  </cols>
  <sheetData>
    <row r="1" spans="1:16" ht="30" customHeight="1" thickBot="1" x14ac:dyDescent="0.25">
      <c r="A1" s="16"/>
      <c r="B1" s="18" t="s">
        <v>21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18" t="s">
        <v>27</v>
      </c>
      <c r="P1" s="19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2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2" t="s">
        <v>0</v>
      </c>
      <c r="P2" s="2" t="s">
        <v>9</v>
      </c>
    </row>
    <row r="3" spans="1:16" ht="75" x14ac:dyDescent="0.2">
      <c r="A3" s="3" t="s">
        <v>2</v>
      </c>
      <c r="B3" s="4">
        <v>3810</v>
      </c>
      <c r="C3" s="5">
        <v>1</v>
      </c>
      <c r="D3" s="4">
        <v>31058</v>
      </c>
      <c r="E3" s="5">
        <v>1</v>
      </c>
      <c r="F3" s="5">
        <f>B7/D7</f>
        <v>0.19217391304347825</v>
      </c>
      <c r="G3" s="13"/>
      <c r="H3" s="3" t="s">
        <v>2</v>
      </c>
      <c r="I3" s="4">
        <f>SUM(I7:I10)</f>
        <v>3442</v>
      </c>
      <c r="J3" s="5">
        <v>1</v>
      </c>
      <c r="K3" s="4">
        <f>SUM(K7:K10)</f>
        <v>2494</v>
      </c>
      <c r="L3" s="5">
        <v>1</v>
      </c>
      <c r="M3" s="4">
        <v>3810</v>
      </c>
      <c r="N3" s="5">
        <v>1</v>
      </c>
      <c r="O3" s="4">
        <f>M3-K3</f>
        <v>1316</v>
      </c>
      <c r="P3" s="5">
        <f>(M3-K3)/K3</f>
        <v>0.52766639935846027</v>
      </c>
    </row>
    <row r="4" spans="1:16" x14ac:dyDescent="0.2">
      <c r="O4" t="s">
        <v>24</v>
      </c>
      <c r="P4" t="s">
        <v>24</v>
      </c>
    </row>
    <row r="5" spans="1:16" x14ac:dyDescent="0.2">
      <c r="O5" t="s">
        <v>24</v>
      </c>
      <c r="P5" t="s">
        <v>24</v>
      </c>
    </row>
    <row r="6" spans="1:16" x14ac:dyDescent="0.2">
      <c r="O6" t="s">
        <v>24</v>
      </c>
      <c r="P6" t="s">
        <v>24</v>
      </c>
    </row>
    <row r="7" spans="1:16" ht="45" x14ac:dyDescent="0.2">
      <c r="A7" s="6" t="s">
        <v>3</v>
      </c>
      <c r="B7" s="7">
        <v>221</v>
      </c>
      <c r="C7" s="8">
        <f>B7/B3</f>
        <v>5.800524934383202E-2</v>
      </c>
      <c r="D7" s="9">
        <v>1150</v>
      </c>
      <c r="E7" s="8">
        <f>D7/D3</f>
        <v>3.7027496941206772E-2</v>
      </c>
      <c r="F7" s="8">
        <f>B8/D8</f>
        <v>0.14789915966386555</v>
      </c>
      <c r="G7" s="13"/>
      <c r="H7" s="6" t="s">
        <v>3</v>
      </c>
      <c r="I7" s="7">
        <v>146</v>
      </c>
      <c r="J7" s="8">
        <v>3.2000000000000001E-2</v>
      </c>
      <c r="K7" s="7">
        <v>202</v>
      </c>
      <c r="L7" s="8">
        <v>5.5E-2</v>
      </c>
      <c r="M7" s="7">
        <v>221</v>
      </c>
      <c r="N7" s="8">
        <f>M7/M3</f>
        <v>5.800524934383202E-2</v>
      </c>
      <c r="O7" s="7">
        <f t="shared" ref="O4:O10" si="0">M7-K7</f>
        <v>19</v>
      </c>
      <c r="P7" s="8">
        <f t="shared" ref="P4:P10" si="1">(M7-K7)/K7</f>
        <v>9.405940594059406E-2</v>
      </c>
    </row>
    <row r="8" spans="1:16" ht="30" x14ac:dyDescent="0.2">
      <c r="A8" s="3" t="s">
        <v>4</v>
      </c>
      <c r="B8" s="10">
        <v>88</v>
      </c>
      <c r="C8" s="5">
        <f>B8/B3</f>
        <v>2.3097112860892388E-2</v>
      </c>
      <c r="D8" s="4">
        <v>595</v>
      </c>
      <c r="E8" s="5">
        <f>D8/D3</f>
        <v>1.9157704939146113E-2</v>
      </c>
      <c r="F8" s="5">
        <f>B9/D9</f>
        <v>0.1385374222603474</v>
      </c>
      <c r="G8" s="13"/>
      <c r="H8" s="3" t="s">
        <v>4</v>
      </c>
      <c r="I8" s="10">
        <v>172</v>
      </c>
      <c r="J8" s="5">
        <v>3.7999999999999999E-2</v>
      </c>
      <c r="K8" s="10">
        <v>252</v>
      </c>
      <c r="L8" s="5">
        <v>6.9000000000000006E-2</v>
      </c>
      <c r="M8" s="10">
        <v>88</v>
      </c>
      <c r="N8" s="5">
        <f>M8/M3</f>
        <v>2.3097112860892388E-2</v>
      </c>
      <c r="O8" s="10">
        <f t="shared" si="0"/>
        <v>-164</v>
      </c>
      <c r="P8" s="5">
        <f t="shared" si="1"/>
        <v>-0.65079365079365081</v>
      </c>
    </row>
    <row r="9" spans="1:16" ht="45" x14ac:dyDescent="0.2">
      <c r="A9" s="6" t="s">
        <v>5</v>
      </c>
      <c r="B9" s="9">
        <v>1292</v>
      </c>
      <c r="C9" s="8">
        <f>B9/B3</f>
        <v>0.33910761154855645</v>
      </c>
      <c r="D9" s="9">
        <v>9326</v>
      </c>
      <c r="E9" s="8">
        <f>D9/D3</f>
        <v>0.30027690128147339</v>
      </c>
      <c r="F9" s="8">
        <f>B10/D10</f>
        <v>0.30281375614113443</v>
      </c>
      <c r="G9" s="13"/>
      <c r="H9" s="6" t="s">
        <v>5</v>
      </c>
      <c r="I9" s="9">
        <v>1807</v>
      </c>
      <c r="J9" s="8">
        <v>0.40100000000000002</v>
      </c>
      <c r="K9" s="9">
        <v>1325</v>
      </c>
      <c r="L9" s="8">
        <v>0.36299999999999999</v>
      </c>
      <c r="M9" s="9">
        <v>1292</v>
      </c>
      <c r="N9" s="8">
        <f>M9/M3</f>
        <v>0.33910761154855645</v>
      </c>
      <c r="O9" s="9">
        <f t="shared" si="0"/>
        <v>-33</v>
      </c>
      <c r="P9" s="8">
        <f t="shared" si="1"/>
        <v>-2.4905660377358491E-2</v>
      </c>
    </row>
    <row r="10" spans="1:16" ht="45" x14ac:dyDescent="0.2">
      <c r="A10" s="3" t="s">
        <v>6</v>
      </c>
      <c r="B10" s="10">
        <v>1356</v>
      </c>
      <c r="C10" s="5">
        <f>B10/B3</f>
        <v>0.35590551181102364</v>
      </c>
      <c r="D10" s="4">
        <v>4478</v>
      </c>
      <c r="E10" s="5">
        <f>D10/D3</f>
        <v>0.14418185330671646</v>
      </c>
      <c r="F10" s="5">
        <f>B10/D10</f>
        <v>0.30281375614113443</v>
      </c>
      <c r="G10" s="13"/>
      <c r="H10" s="3" t="s">
        <v>6</v>
      </c>
      <c r="I10" s="4">
        <v>1317</v>
      </c>
      <c r="J10" s="5">
        <v>0.29199999999999998</v>
      </c>
      <c r="K10" s="10">
        <v>715</v>
      </c>
      <c r="L10" s="5">
        <v>0.19600000000000001</v>
      </c>
      <c r="M10" s="10">
        <v>1356</v>
      </c>
      <c r="N10" s="5">
        <f>M10/M3</f>
        <v>0.35590551181102364</v>
      </c>
      <c r="O10" s="10">
        <f t="shared" si="0"/>
        <v>641</v>
      </c>
      <c r="P10" s="5">
        <f t="shared" si="1"/>
        <v>0.89650349650349648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"/>
  <sheetViews>
    <sheetView topLeftCell="A2" workbookViewId="0">
      <selection activeCell="F10" sqref="F10"/>
    </sheetView>
  </sheetViews>
  <sheetFormatPr baseColWidth="10" defaultColWidth="8.83203125" defaultRowHeight="15" x14ac:dyDescent="0.2"/>
  <cols>
    <col min="6" max="6" width="13.33203125" customWidth="1"/>
    <col min="16" max="16" width="13.83203125" bestFit="1" customWidth="1"/>
  </cols>
  <sheetData>
    <row r="1" spans="1:17" ht="30" customHeight="1" thickBot="1" x14ac:dyDescent="0.25">
      <c r="A1" s="16"/>
      <c r="B1" s="18" t="s">
        <v>10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18" t="s">
        <v>25</v>
      </c>
      <c r="N1" s="19"/>
      <c r="O1" s="18" t="s">
        <v>26</v>
      </c>
      <c r="P1" s="20"/>
      <c r="Q1" s="26"/>
    </row>
    <row r="2" spans="1:17" ht="32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14" t="s">
        <v>11</v>
      </c>
      <c r="H2" s="17"/>
      <c r="I2" s="2" t="s">
        <v>0</v>
      </c>
      <c r="J2" s="2" t="s">
        <v>1</v>
      </c>
      <c r="K2" s="2" t="s">
        <v>0</v>
      </c>
      <c r="L2" s="2" t="s">
        <v>1</v>
      </c>
      <c r="M2" s="41" t="s">
        <v>0</v>
      </c>
      <c r="N2" s="41" t="s">
        <v>1</v>
      </c>
      <c r="O2" s="2" t="s">
        <v>0</v>
      </c>
      <c r="P2" s="2" t="s">
        <v>9</v>
      </c>
    </row>
    <row r="3" spans="1:17" ht="75" x14ac:dyDescent="0.2">
      <c r="A3" s="3" t="s">
        <v>2</v>
      </c>
      <c r="B3" s="37">
        <v>7487</v>
      </c>
      <c r="C3" s="5">
        <v>1</v>
      </c>
      <c r="D3" s="4">
        <v>31058</v>
      </c>
      <c r="E3" s="5">
        <v>1</v>
      </c>
      <c r="F3" s="43">
        <f>B3/D3</f>
        <v>0.24106510399896966</v>
      </c>
      <c r="H3" s="3" t="s">
        <v>2</v>
      </c>
      <c r="I3" s="4">
        <f>SUM(I7:I10)</f>
        <v>939</v>
      </c>
      <c r="J3" s="5">
        <v>1</v>
      </c>
      <c r="K3" s="4">
        <f>SUM(K7:K10)</f>
        <v>687</v>
      </c>
      <c r="L3" s="5">
        <v>1</v>
      </c>
      <c r="M3" s="37">
        <v>7487</v>
      </c>
      <c r="N3" s="5">
        <v>1</v>
      </c>
      <c r="O3" s="4">
        <f>M3-K3</f>
        <v>6800</v>
      </c>
      <c r="P3" s="5">
        <f>(M3-K3)/K3</f>
        <v>9.8981077147016006</v>
      </c>
    </row>
    <row r="4" spans="1:17" x14ac:dyDescent="0.2">
      <c r="B4" s="38"/>
      <c r="M4" s="38"/>
      <c r="N4" s="42"/>
    </row>
    <row r="5" spans="1:17" x14ac:dyDescent="0.2">
      <c r="B5" s="38"/>
      <c r="M5" s="38"/>
      <c r="N5" s="42"/>
    </row>
    <row r="6" spans="1:17" x14ac:dyDescent="0.2">
      <c r="B6" s="38"/>
      <c r="M6" s="38"/>
      <c r="N6" s="42"/>
    </row>
    <row r="7" spans="1:17" ht="60" x14ac:dyDescent="0.2">
      <c r="A7" s="6" t="s">
        <v>3</v>
      </c>
      <c r="B7" s="39">
        <v>71</v>
      </c>
      <c r="C7" s="8">
        <f>B7/$B$3</f>
        <v>9.4831040470148252E-3</v>
      </c>
      <c r="D7" s="9">
        <v>1150</v>
      </c>
      <c r="E7" s="8">
        <f>1764/15647</f>
        <v>0.11273726592957116</v>
      </c>
      <c r="F7" s="8">
        <f>B7/D7</f>
        <v>6.1739130434782609E-2</v>
      </c>
      <c r="H7" s="6" t="s">
        <v>3</v>
      </c>
      <c r="I7" s="7">
        <v>129</v>
      </c>
      <c r="J7" s="8">
        <f>129/939</f>
        <v>0.13738019169329074</v>
      </c>
      <c r="K7" s="7">
        <v>153</v>
      </c>
      <c r="L7" s="8">
        <f>153/687</f>
        <v>0.22270742358078602</v>
      </c>
      <c r="M7" s="39">
        <v>71</v>
      </c>
      <c r="N7" s="8">
        <f>M7/$M$3</f>
        <v>9.4831040470148252E-3</v>
      </c>
      <c r="O7" s="7">
        <f>M7-K7</f>
        <v>-82</v>
      </c>
      <c r="P7" s="8">
        <f>(M7-K7)/K7</f>
        <v>-0.53594771241830064</v>
      </c>
    </row>
    <row r="8" spans="1:17" ht="30" x14ac:dyDescent="0.2">
      <c r="A8" s="3" t="s">
        <v>4</v>
      </c>
      <c r="B8" s="40">
        <v>16</v>
      </c>
      <c r="C8" s="5">
        <f t="shared" ref="C8:C10" si="0">B8/$B$3</f>
        <v>2.1370375317216507E-3</v>
      </c>
      <c r="D8" s="4">
        <v>595</v>
      </c>
      <c r="E8" s="5">
        <f>1063/15647</f>
        <v>6.7936345625359496E-2</v>
      </c>
      <c r="F8" s="5">
        <f t="shared" ref="F8:F9" si="1">B8/D8</f>
        <v>2.689075630252101E-2</v>
      </c>
      <c r="H8" s="3" t="s">
        <v>4</v>
      </c>
      <c r="I8" s="10">
        <v>94</v>
      </c>
      <c r="J8" s="5">
        <f>94/939</f>
        <v>0.10010649627263046</v>
      </c>
      <c r="K8" s="10">
        <v>17</v>
      </c>
      <c r="L8" s="5">
        <f>17/687</f>
        <v>2.4745269286754003E-2</v>
      </c>
      <c r="M8" s="40">
        <v>16</v>
      </c>
      <c r="N8" s="5">
        <f t="shared" ref="N8:N10" si="2">M8/$M$3</f>
        <v>2.1370375317216507E-3</v>
      </c>
      <c r="O8" s="10">
        <f>M8-K8</f>
        <v>-1</v>
      </c>
      <c r="P8" s="5">
        <f t="shared" ref="P8:P10" si="3">(M8-K8)/K8</f>
        <v>-5.8823529411764705E-2</v>
      </c>
    </row>
    <row r="9" spans="1:17" ht="60" x14ac:dyDescent="0.2">
      <c r="A9" s="6" t="s">
        <v>5</v>
      </c>
      <c r="B9" s="39">
        <v>417</v>
      </c>
      <c r="C9" s="8">
        <f t="shared" si="0"/>
        <v>5.5696540670495523E-2</v>
      </c>
      <c r="D9" s="9">
        <v>9326</v>
      </c>
      <c r="E9" s="8">
        <f>8256/15647</f>
        <v>0.52764108135744869</v>
      </c>
      <c r="F9" s="8">
        <f t="shared" si="1"/>
        <v>4.4713703624276215E-2</v>
      </c>
      <c r="H9" s="6" t="s">
        <v>5</v>
      </c>
      <c r="I9" s="7">
        <v>382</v>
      </c>
      <c r="J9" s="8">
        <f>382/939</f>
        <v>0.4068157614483493</v>
      </c>
      <c r="K9" s="7">
        <v>367</v>
      </c>
      <c r="L9" s="8">
        <f>367/687</f>
        <v>0.53420669577874813</v>
      </c>
      <c r="M9" s="39">
        <v>417</v>
      </c>
      <c r="N9" s="8">
        <f t="shared" si="2"/>
        <v>5.5696540670495523E-2</v>
      </c>
      <c r="O9" s="7">
        <f>M9-K9</f>
        <v>50</v>
      </c>
      <c r="P9" s="8">
        <f t="shared" si="3"/>
        <v>0.13623978201634879</v>
      </c>
    </row>
    <row r="10" spans="1:17" ht="60" x14ac:dyDescent="0.2">
      <c r="A10" s="3" t="s">
        <v>6</v>
      </c>
      <c r="B10" s="40">
        <v>101</v>
      </c>
      <c r="C10" s="27">
        <f t="shared" si="0"/>
        <v>1.3490049418992921E-2</v>
      </c>
      <c r="D10" s="4">
        <v>4478</v>
      </c>
      <c r="E10" s="27">
        <f>4564/15647</f>
        <v>0.29168530708762064</v>
      </c>
      <c r="F10" s="27">
        <f>B10/D10</f>
        <v>2.2554711924966504E-2</v>
      </c>
      <c r="H10" s="3" t="s">
        <v>6</v>
      </c>
      <c r="I10" s="10">
        <v>334</v>
      </c>
      <c r="J10" s="5">
        <f>334/939</f>
        <v>0.35569755058572949</v>
      </c>
      <c r="K10" s="10">
        <v>150</v>
      </c>
      <c r="L10" s="5">
        <f>150/687</f>
        <v>0.2183406113537118</v>
      </c>
      <c r="M10" s="40">
        <v>101</v>
      </c>
      <c r="N10" s="5">
        <f t="shared" si="2"/>
        <v>1.3490049418992921E-2</v>
      </c>
      <c r="O10" s="10">
        <f>M10-K10</f>
        <v>-49</v>
      </c>
      <c r="P10" s="5">
        <f t="shared" si="3"/>
        <v>-0.32666666666666666</v>
      </c>
    </row>
  </sheetData>
  <mergeCells count="8">
    <mergeCell ref="K1:L1"/>
    <mergeCell ref="A1:A2"/>
    <mergeCell ref="B1:C1"/>
    <mergeCell ref="D1:E1"/>
    <mergeCell ref="H1:H2"/>
    <mergeCell ref="I1:J1"/>
    <mergeCell ref="O1:P1"/>
    <mergeCell ref="M1:N1"/>
  </mergeCells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workbookViewId="0">
      <selection activeCell="O1" sqref="O1:P2"/>
    </sheetView>
  </sheetViews>
  <sheetFormatPr baseColWidth="10" defaultColWidth="8.83203125" defaultRowHeight="15" x14ac:dyDescent="0.2"/>
  <cols>
    <col min="1" max="1" width="10.83203125" customWidth="1"/>
    <col min="6" max="7" width="13.6640625" customWidth="1"/>
    <col min="8" max="8" width="10.83203125" customWidth="1"/>
    <col min="15" max="16" width="8.83203125" customWidth="1"/>
  </cols>
  <sheetData>
    <row r="1" spans="1:16" ht="30" customHeight="1" thickBot="1" x14ac:dyDescent="0.25">
      <c r="A1" s="16"/>
      <c r="B1" s="18" t="s">
        <v>13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18" t="s">
        <v>25</v>
      </c>
      <c r="N1" s="19"/>
      <c r="O1" s="18" t="s">
        <v>27</v>
      </c>
      <c r="P1" s="19"/>
    </row>
    <row r="2" spans="1:16" ht="32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14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2" t="s">
        <v>0</v>
      </c>
      <c r="N2" s="2" t="s">
        <v>9</v>
      </c>
      <c r="O2" s="2" t="s">
        <v>0</v>
      </c>
      <c r="P2" s="2" t="s">
        <v>9</v>
      </c>
    </row>
    <row r="3" spans="1:16" ht="75" x14ac:dyDescent="0.2">
      <c r="A3" s="3" t="s">
        <v>2</v>
      </c>
      <c r="B3" s="4">
        <v>2843</v>
      </c>
      <c r="C3" s="5">
        <v>1</v>
      </c>
      <c r="D3" s="4">
        <v>31058</v>
      </c>
      <c r="E3" s="5">
        <v>1</v>
      </c>
      <c r="F3" s="5">
        <f>B3/D3</f>
        <v>9.1538412003348571E-2</v>
      </c>
      <c r="G3" s="13"/>
      <c r="H3" s="3" t="s">
        <v>2</v>
      </c>
      <c r="I3" s="4">
        <f>SUM(I7:I10)</f>
        <v>1193</v>
      </c>
      <c r="J3" s="5">
        <v>1</v>
      </c>
      <c r="K3" s="4">
        <f>SUM(K7:K10)</f>
        <v>684</v>
      </c>
      <c r="L3" s="5">
        <v>1</v>
      </c>
      <c r="M3" s="4">
        <v>2843</v>
      </c>
      <c r="N3" s="5">
        <v>1</v>
      </c>
      <c r="O3" s="4">
        <f>M3-K3</f>
        <v>2159</v>
      </c>
      <c r="P3" s="5">
        <f>(M3-K3)/K3</f>
        <v>3.1564327485380117</v>
      </c>
    </row>
    <row r="4" spans="1:16" x14ac:dyDescent="0.2">
      <c r="F4" s="5"/>
    </row>
    <row r="5" spans="1:16" x14ac:dyDescent="0.2">
      <c r="F5" s="5"/>
    </row>
    <row r="6" spans="1:16" x14ac:dyDescent="0.2">
      <c r="F6" s="5"/>
    </row>
    <row r="7" spans="1:16" ht="60" x14ac:dyDescent="0.2">
      <c r="A7" s="6" t="s">
        <v>3</v>
      </c>
      <c r="B7" s="7">
        <v>7</v>
      </c>
      <c r="C7" s="8">
        <f>B7/B3</f>
        <v>2.4621878297572987E-3</v>
      </c>
      <c r="D7" s="9">
        <v>1150</v>
      </c>
      <c r="E7" s="8">
        <f>D7/D3</f>
        <v>3.7027496941206772E-2</v>
      </c>
      <c r="F7" s="8">
        <f t="shared" ref="F7:F10" si="0">B7/D7</f>
        <v>6.0869565217391303E-3</v>
      </c>
      <c r="G7" s="13"/>
      <c r="H7" s="6" t="s">
        <v>3</v>
      </c>
      <c r="I7" s="7">
        <v>232</v>
      </c>
      <c r="J7" s="8">
        <f>I7/I3</f>
        <v>0.1944677284157586</v>
      </c>
      <c r="K7" s="7">
        <v>33</v>
      </c>
      <c r="L7" s="8">
        <f>K7/K3</f>
        <v>4.8245614035087717E-2</v>
      </c>
      <c r="M7" s="7">
        <v>7</v>
      </c>
      <c r="N7" s="8">
        <f>M7/M3</f>
        <v>2.4621878297572987E-3</v>
      </c>
      <c r="O7" s="7">
        <f>M7-K7</f>
        <v>-26</v>
      </c>
      <c r="P7" s="8">
        <f>(M7-K7)/K7</f>
        <v>-0.78787878787878785</v>
      </c>
    </row>
    <row r="8" spans="1:16" ht="30" x14ac:dyDescent="0.2">
      <c r="A8" s="3" t="s">
        <v>4</v>
      </c>
      <c r="B8" s="10">
        <v>80</v>
      </c>
      <c r="C8" s="5">
        <f>B8/B3</f>
        <v>2.8139289482940557E-2</v>
      </c>
      <c r="D8" s="4">
        <v>595</v>
      </c>
      <c r="E8" s="5">
        <f>D8/D3</f>
        <v>1.9157704939146113E-2</v>
      </c>
      <c r="F8" s="5">
        <f t="shared" si="0"/>
        <v>0.13445378151260504</v>
      </c>
      <c r="G8" s="13"/>
      <c r="H8" s="3" t="s">
        <v>4</v>
      </c>
      <c r="I8" s="10">
        <v>81</v>
      </c>
      <c r="J8" s="5">
        <f>I8/I3</f>
        <v>6.7896060352053644E-2</v>
      </c>
      <c r="K8" s="10">
        <v>100</v>
      </c>
      <c r="L8" s="5">
        <f>K8/K3</f>
        <v>0.14619883040935672</v>
      </c>
      <c r="M8" s="10">
        <v>80</v>
      </c>
      <c r="N8" s="5">
        <f>M8/M3</f>
        <v>2.8139289482940557E-2</v>
      </c>
      <c r="O8" s="4">
        <f t="shared" ref="O8:O10" si="1">M8-K8</f>
        <v>-20</v>
      </c>
      <c r="P8" s="5">
        <f t="shared" ref="P8:P10" si="2">(M8-K8)/K8</f>
        <v>-0.2</v>
      </c>
    </row>
    <row r="9" spans="1:16" ht="60" x14ac:dyDescent="0.2">
      <c r="A9" s="6" t="s">
        <v>5</v>
      </c>
      <c r="B9" s="7">
        <v>636</v>
      </c>
      <c r="C9" s="8">
        <f>B9/B3</f>
        <v>0.22370735138937742</v>
      </c>
      <c r="D9" s="9">
        <v>9326</v>
      </c>
      <c r="E9" s="8">
        <f>D9/D3</f>
        <v>0.30027690128147339</v>
      </c>
      <c r="F9" s="8">
        <f t="shared" si="0"/>
        <v>6.8196440060047187E-2</v>
      </c>
      <c r="G9" s="13"/>
      <c r="H9" s="6" t="s">
        <v>5</v>
      </c>
      <c r="I9" s="7">
        <v>737</v>
      </c>
      <c r="J9" s="8">
        <f>I9/I3</f>
        <v>0.61777032690695721</v>
      </c>
      <c r="K9" s="7">
        <v>397</v>
      </c>
      <c r="L9" s="8">
        <f>K9/K3</f>
        <v>0.58040935672514615</v>
      </c>
      <c r="M9" s="7">
        <v>636</v>
      </c>
      <c r="N9" s="8">
        <f>M9/M3</f>
        <v>0.22370735138937742</v>
      </c>
      <c r="O9" s="7">
        <f t="shared" si="1"/>
        <v>239</v>
      </c>
      <c r="P9" s="8">
        <f t="shared" si="2"/>
        <v>0.60201511335012592</v>
      </c>
    </row>
    <row r="10" spans="1:16" ht="60" x14ac:dyDescent="0.2">
      <c r="A10" s="3" t="s">
        <v>6</v>
      </c>
      <c r="B10" s="10">
        <v>451</v>
      </c>
      <c r="C10" s="5">
        <f>B10/B3</f>
        <v>0.15863524446007737</v>
      </c>
      <c r="D10" s="4">
        <v>4478</v>
      </c>
      <c r="E10" s="5">
        <f>D10/D3</f>
        <v>0.14418185330671646</v>
      </c>
      <c r="F10" s="5">
        <f t="shared" si="0"/>
        <v>0.10071460473425636</v>
      </c>
      <c r="G10" s="13"/>
      <c r="H10" s="3" t="s">
        <v>6</v>
      </c>
      <c r="I10" s="10">
        <v>143</v>
      </c>
      <c r="J10" s="5">
        <f>I10/I3</f>
        <v>0.11986588432523052</v>
      </c>
      <c r="K10" s="10">
        <v>154</v>
      </c>
      <c r="L10" s="5">
        <f>K10/K3</f>
        <v>0.22514619883040934</v>
      </c>
      <c r="M10" s="10">
        <v>451</v>
      </c>
      <c r="N10" s="5">
        <f>M10/M3</f>
        <v>0.15863524446007737</v>
      </c>
      <c r="O10" s="4">
        <f t="shared" si="1"/>
        <v>297</v>
      </c>
      <c r="P10" s="5">
        <f t="shared" si="2"/>
        <v>1.9285714285714286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0"/>
  <sheetViews>
    <sheetView workbookViewId="0">
      <selection activeCell="F6" sqref="F6"/>
    </sheetView>
  </sheetViews>
  <sheetFormatPr baseColWidth="10" defaultColWidth="9.1640625" defaultRowHeight="15" x14ac:dyDescent="0.2"/>
  <cols>
    <col min="1" max="1" width="11.33203125" style="12" customWidth="1"/>
    <col min="2" max="7" width="9.1640625" style="12"/>
    <col min="8" max="8" width="11.33203125" style="12" customWidth="1"/>
    <col min="9" max="16384" width="9.1640625" style="12"/>
  </cols>
  <sheetData>
    <row r="1" spans="1:16" ht="30" customHeight="1" thickBot="1" x14ac:dyDescent="0.25">
      <c r="A1" s="16"/>
      <c r="B1" s="18" t="s">
        <v>14</v>
      </c>
      <c r="C1" s="19"/>
      <c r="D1" s="18" t="s">
        <v>22</v>
      </c>
      <c r="E1" s="19"/>
      <c r="H1" s="21"/>
      <c r="I1" s="23" t="s">
        <v>7</v>
      </c>
      <c r="J1" s="24"/>
      <c r="K1" s="23" t="s">
        <v>8</v>
      </c>
      <c r="L1" s="24"/>
      <c r="M1" s="23" t="s">
        <v>25</v>
      </c>
      <c r="N1" s="25"/>
      <c r="O1" s="18" t="s">
        <v>27</v>
      </c>
      <c r="P1" s="19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14" t="s">
        <v>11</v>
      </c>
      <c r="G2" s="45"/>
      <c r="H2" s="22"/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9</v>
      </c>
      <c r="O2" s="2" t="s">
        <v>0</v>
      </c>
      <c r="P2" s="2" t="s">
        <v>9</v>
      </c>
    </row>
    <row r="3" spans="1:16" ht="75" x14ac:dyDescent="0.2">
      <c r="A3" s="3" t="s">
        <v>2</v>
      </c>
      <c r="B3" s="4">
        <v>2609</v>
      </c>
      <c r="C3" s="5">
        <v>1</v>
      </c>
      <c r="D3" s="4">
        <v>31058</v>
      </c>
      <c r="E3" s="5">
        <v>1</v>
      </c>
      <c r="F3" s="5">
        <f>B3/D3</f>
        <v>8.4004121321398673E-2</v>
      </c>
      <c r="G3" s="13"/>
      <c r="H3" s="3" t="s">
        <v>2</v>
      </c>
      <c r="I3" s="4">
        <f>SUM(I7:I10)</f>
        <v>1940</v>
      </c>
      <c r="J3" s="5">
        <v>1</v>
      </c>
      <c r="K3" s="4">
        <f>SUM(K7:K10)</f>
        <v>2090</v>
      </c>
      <c r="L3" s="5">
        <v>1</v>
      </c>
      <c r="M3" s="4">
        <v>2609</v>
      </c>
      <c r="N3" s="5">
        <v>1</v>
      </c>
      <c r="O3" s="4">
        <f>M3-K3</f>
        <v>519</v>
      </c>
      <c r="P3" s="5">
        <f>(M3-K3)/K3</f>
        <v>0.24832535885167464</v>
      </c>
    </row>
    <row r="4" spans="1:16" x14ac:dyDescent="0.2">
      <c r="D4"/>
      <c r="F4" s="5"/>
    </row>
    <row r="5" spans="1:16" x14ac:dyDescent="0.2">
      <c r="D5"/>
      <c r="F5" s="5"/>
    </row>
    <row r="6" spans="1:16" x14ac:dyDescent="0.2">
      <c r="D6"/>
      <c r="F6" s="5"/>
    </row>
    <row r="7" spans="1:16" ht="45" x14ac:dyDescent="0.2">
      <c r="A7" s="6" t="s">
        <v>3</v>
      </c>
      <c r="B7" s="7">
        <v>109</v>
      </c>
      <c r="C7" s="8">
        <f>B7/B3</f>
        <v>4.1778459179762362E-2</v>
      </c>
      <c r="D7" s="9">
        <v>1150</v>
      </c>
      <c r="E7" s="8">
        <f>D7/D3</f>
        <v>3.7027496941206772E-2</v>
      </c>
      <c r="F7" s="8">
        <f t="shared" ref="F7:F10" si="0">B7/D7</f>
        <v>9.4782608695652179E-2</v>
      </c>
      <c r="G7" s="13"/>
      <c r="H7" s="6" t="s">
        <v>3</v>
      </c>
      <c r="I7" s="7">
        <v>254</v>
      </c>
      <c r="J7" s="8">
        <f>I7/I3</f>
        <v>0.1309278350515464</v>
      </c>
      <c r="K7" s="7">
        <v>138</v>
      </c>
      <c r="L7" s="8">
        <f>K7/K3</f>
        <v>6.6028708133971298E-2</v>
      </c>
      <c r="M7" s="7">
        <v>109</v>
      </c>
      <c r="N7" s="8">
        <f>M7/M3</f>
        <v>4.1778459179762362E-2</v>
      </c>
      <c r="O7" s="7">
        <f>M7-K7</f>
        <v>-29</v>
      </c>
      <c r="P7" s="8">
        <f>(M7-K7)/K7</f>
        <v>-0.21014492753623187</v>
      </c>
    </row>
    <row r="8" spans="1:16" s="49" customFormat="1" ht="30" x14ac:dyDescent="0.2">
      <c r="A8" s="44" t="s">
        <v>4</v>
      </c>
      <c r="B8" s="46">
        <v>22</v>
      </c>
      <c r="C8" s="27">
        <f>B8/B3</f>
        <v>8.4323495592180907E-3</v>
      </c>
      <c r="D8" s="47">
        <v>595</v>
      </c>
      <c r="E8" s="27">
        <f>D8/D3</f>
        <v>1.9157704939146113E-2</v>
      </c>
      <c r="F8" s="5">
        <f t="shared" si="0"/>
        <v>3.6974789915966387E-2</v>
      </c>
      <c r="G8" s="48"/>
      <c r="H8" s="44" t="s">
        <v>4</v>
      </c>
      <c r="I8" s="46">
        <v>45</v>
      </c>
      <c r="J8" s="27">
        <f>I8/I3</f>
        <v>2.3195876288659795E-2</v>
      </c>
      <c r="K8" s="46">
        <v>120</v>
      </c>
      <c r="L8" s="27">
        <f>K8/K3</f>
        <v>5.7416267942583733E-2</v>
      </c>
      <c r="M8" s="46">
        <v>22</v>
      </c>
      <c r="N8" s="27">
        <f>M8/M3</f>
        <v>8.4323495592180907E-3</v>
      </c>
      <c r="O8" s="46">
        <f t="shared" ref="O8:O10" si="1">M8-K8</f>
        <v>-98</v>
      </c>
      <c r="P8" s="27">
        <f t="shared" ref="P8:P10" si="2">(M8-K8)/K8</f>
        <v>-0.81666666666666665</v>
      </c>
    </row>
    <row r="9" spans="1:16" ht="60" x14ac:dyDescent="0.2">
      <c r="A9" s="6" t="s">
        <v>5</v>
      </c>
      <c r="B9" s="9">
        <v>836</v>
      </c>
      <c r="C9" s="8">
        <f>B9/B3</f>
        <v>0.32042928325028747</v>
      </c>
      <c r="D9" s="9">
        <v>9326</v>
      </c>
      <c r="E9" s="8">
        <f>D9/D3</f>
        <v>0.30027690128147339</v>
      </c>
      <c r="F9" s="8">
        <f t="shared" si="0"/>
        <v>8.9641861462577743E-2</v>
      </c>
      <c r="G9" s="13"/>
      <c r="H9" s="6" t="s">
        <v>5</v>
      </c>
      <c r="I9" s="7">
        <v>957</v>
      </c>
      <c r="J9" s="8">
        <f>I9/I3</f>
        <v>0.49329896907216497</v>
      </c>
      <c r="K9" s="9">
        <v>1148</v>
      </c>
      <c r="L9" s="8">
        <f>K9/K3</f>
        <v>0.54928229665071771</v>
      </c>
      <c r="M9" s="9">
        <v>836</v>
      </c>
      <c r="N9" s="8">
        <f>M9/M3</f>
        <v>0.32042928325028747</v>
      </c>
      <c r="O9" s="7">
        <f t="shared" si="1"/>
        <v>-312</v>
      </c>
      <c r="P9" s="8">
        <f t="shared" si="2"/>
        <v>-0.27177700348432055</v>
      </c>
    </row>
    <row r="10" spans="1:16" s="49" customFormat="1" ht="45" x14ac:dyDescent="0.2">
      <c r="A10" s="44" t="s">
        <v>6</v>
      </c>
      <c r="B10" s="46">
        <v>311</v>
      </c>
      <c r="C10" s="27">
        <f>B10/B3</f>
        <v>0.11920275967803756</v>
      </c>
      <c r="D10" s="47">
        <v>4478</v>
      </c>
      <c r="E10" s="27">
        <f>D10/D3</f>
        <v>0.14418185330671646</v>
      </c>
      <c r="F10" s="5">
        <f t="shared" si="0"/>
        <v>6.9450647610540414E-2</v>
      </c>
      <c r="G10" s="48"/>
      <c r="H10" s="44" t="s">
        <v>6</v>
      </c>
      <c r="I10" s="46">
        <v>684</v>
      </c>
      <c r="J10" s="27">
        <f>I10/I3</f>
        <v>0.35257731958762889</v>
      </c>
      <c r="K10" s="46">
        <v>684</v>
      </c>
      <c r="L10" s="27">
        <f>K10/K3</f>
        <v>0.32727272727272727</v>
      </c>
      <c r="M10" s="46">
        <v>311</v>
      </c>
      <c r="N10" s="27">
        <f>M10/M3</f>
        <v>0.11920275967803756</v>
      </c>
      <c r="O10" s="46">
        <f t="shared" si="1"/>
        <v>-373</v>
      </c>
      <c r="P10" s="27">
        <f t="shared" si="2"/>
        <v>-0.54532163742690054</v>
      </c>
    </row>
  </sheetData>
  <mergeCells count="8">
    <mergeCell ref="H1:H2"/>
    <mergeCell ref="I1:J1"/>
    <mergeCell ref="K1:L1"/>
    <mergeCell ref="A1:A2"/>
    <mergeCell ref="B1:C1"/>
    <mergeCell ref="D1:E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"/>
  <sheetViews>
    <sheetView workbookViewId="0">
      <selection sqref="A1:A2"/>
    </sheetView>
  </sheetViews>
  <sheetFormatPr baseColWidth="10" defaultColWidth="9.1640625" defaultRowHeight="15" x14ac:dyDescent="0.2"/>
  <cols>
    <col min="1" max="1" width="11.33203125" style="12" customWidth="1"/>
    <col min="2" max="7" width="9.1640625" style="12"/>
    <col min="8" max="8" width="11.33203125" style="12" customWidth="1"/>
    <col min="9" max="13" width="9.1640625" style="12"/>
    <col min="14" max="14" width="11" style="12" bestFit="1" customWidth="1"/>
    <col min="15" max="16384" width="9.1640625" style="12"/>
  </cols>
  <sheetData>
    <row r="1" spans="1:16" ht="30" customHeight="1" thickBot="1" x14ac:dyDescent="0.25">
      <c r="A1" s="16"/>
      <c r="B1" s="18" t="s">
        <v>15</v>
      </c>
      <c r="C1" s="19"/>
      <c r="D1" s="18" t="s">
        <v>22</v>
      </c>
      <c r="E1" s="19"/>
      <c r="F1" s="11"/>
      <c r="G1" s="50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18" t="s">
        <v>27</v>
      </c>
      <c r="P1" s="19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14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2" t="s">
        <v>0</v>
      </c>
      <c r="P2" s="2" t="s">
        <v>9</v>
      </c>
    </row>
    <row r="3" spans="1:16" ht="75" x14ac:dyDescent="0.2">
      <c r="A3" s="3" t="s">
        <v>2</v>
      </c>
      <c r="B3" s="4">
        <v>1899</v>
      </c>
      <c r="C3" s="5">
        <v>1</v>
      </c>
      <c r="D3" s="4">
        <v>31058</v>
      </c>
      <c r="E3" s="5">
        <v>1</v>
      </c>
      <c r="F3" s="5">
        <f>B3/D3</f>
        <v>6.1143666688131884E-2</v>
      </c>
      <c r="G3" s="13"/>
      <c r="H3" s="3" t="s">
        <v>2</v>
      </c>
      <c r="I3" s="4">
        <f>SUM(I7:I10)</f>
        <v>1119</v>
      </c>
      <c r="J3" s="5">
        <v>1</v>
      </c>
      <c r="K3" s="4">
        <f>SUM(K7:K10)</f>
        <v>774</v>
      </c>
      <c r="L3" s="5">
        <v>1</v>
      </c>
      <c r="M3" s="4">
        <v>1899</v>
      </c>
      <c r="N3" s="5">
        <v>1</v>
      </c>
      <c r="O3" s="4">
        <f>M3-K3</f>
        <v>1125</v>
      </c>
      <c r="P3" s="5">
        <f>(M3-K3)/K3</f>
        <v>1.4534883720930232</v>
      </c>
    </row>
    <row r="4" spans="1:16" x14ac:dyDescent="0.2">
      <c r="D4"/>
      <c r="F4" s="5"/>
    </row>
    <row r="5" spans="1:16" x14ac:dyDescent="0.2">
      <c r="D5"/>
      <c r="F5" s="5"/>
    </row>
    <row r="6" spans="1:16" x14ac:dyDescent="0.2">
      <c r="D6"/>
      <c r="F6" s="5"/>
    </row>
    <row r="7" spans="1:16" ht="45" x14ac:dyDescent="0.2">
      <c r="A7" s="6" t="s">
        <v>3</v>
      </c>
      <c r="B7" s="7">
        <v>56</v>
      </c>
      <c r="C7" s="8">
        <v>7.4999999999999997E-2</v>
      </c>
      <c r="D7" s="9">
        <v>1150</v>
      </c>
      <c r="E7" s="8">
        <f>D7/D3</f>
        <v>3.7027496941206772E-2</v>
      </c>
      <c r="F7" s="8">
        <f t="shared" ref="F7:F10" si="0">B7/D7</f>
        <v>4.8695652173913043E-2</v>
      </c>
      <c r="G7" s="13"/>
      <c r="H7" s="6" t="s">
        <v>3</v>
      </c>
      <c r="I7" s="7">
        <v>92</v>
      </c>
      <c r="J7" s="8">
        <f>I7/I3</f>
        <v>8.2216264521894553E-2</v>
      </c>
      <c r="K7" s="7">
        <v>137</v>
      </c>
      <c r="L7" s="8">
        <f>K7/K3</f>
        <v>0.17700258397932817</v>
      </c>
      <c r="M7" s="7">
        <v>56</v>
      </c>
      <c r="N7" s="8">
        <v>7.4999999999999997E-2</v>
      </c>
      <c r="O7" s="7">
        <f>M7-K7</f>
        <v>-81</v>
      </c>
      <c r="P7" s="8">
        <f>(M7-K7)/K7</f>
        <v>-0.59124087591240881</v>
      </c>
    </row>
    <row r="8" spans="1:16" s="49" customFormat="1" ht="30" x14ac:dyDescent="0.2">
      <c r="A8" s="44" t="s">
        <v>4</v>
      </c>
      <c r="B8" s="46">
        <v>34</v>
      </c>
      <c r="C8" s="27">
        <v>1.7999999999999999E-2</v>
      </c>
      <c r="D8" s="47">
        <v>595</v>
      </c>
      <c r="E8" s="27">
        <f>D8/D3</f>
        <v>1.9157704939146113E-2</v>
      </c>
      <c r="F8" s="27">
        <f t="shared" si="0"/>
        <v>5.7142857142857141E-2</v>
      </c>
      <c r="G8" s="48"/>
      <c r="H8" s="44" t="s">
        <v>4</v>
      </c>
      <c r="I8" s="46">
        <v>46</v>
      </c>
      <c r="J8" s="27">
        <f>I8/I3</f>
        <v>4.1108132260947276E-2</v>
      </c>
      <c r="K8" s="46">
        <v>33</v>
      </c>
      <c r="L8" s="27">
        <f>K8/K3</f>
        <v>4.2635658914728682E-2</v>
      </c>
      <c r="M8" s="46">
        <v>34</v>
      </c>
      <c r="N8" s="27">
        <v>1.7999999999999999E-2</v>
      </c>
      <c r="O8" s="46">
        <f t="shared" ref="O8:O10" si="1">M8-K8</f>
        <v>1</v>
      </c>
      <c r="P8" s="27">
        <f t="shared" ref="P8:P10" si="2">(M8-K8)/K8</f>
        <v>3.0303030303030304E-2</v>
      </c>
    </row>
    <row r="9" spans="1:16" ht="45" x14ac:dyDescent="0.2">
      <c r="A9" s="6" t="s">
        <v>5</v>
      </c>
      <c r="B9" s="7">
        <v>759</v>
      </c>
      <c r="C9" s="8">
        <v>0.124</v>
      </c>
      <c r="D9" s="9">
        <v>9326</v>
      </c>
      <c r="E9" s="8">
        <f>D9/D3</f>
        <v>0.30027690128147339</v>
      </c>
      <c r="F9" s="8">
        <f t="shared" si="0"/>
        <v>8.1385374222603474E-2</v>
      </c>
      <c r="G9" s="13"/>
      <c r="H9" s="6" t="s">
        <v>5</v>
      </c>
      <c r="I9" s="7">
        <v>629</v>
      </c>
      <c r="J9" s="8">
        <f>I9/I3</f>
        <v>0.56210902591599643</v>
      </c>
      <c r="K9" s="7">
        <v>227</v>
      </c>
      <c r="L9" s="8">
        <f>K9/K3</f>
        <v>0.29328165374677001</v>
      </c>
      <c r="M9" s="7">
        <v>759</v>
      </c>
      <c r="N9" s="8">
        <v>0.124</v>
      </c>
      <c r="O9" s="7">
        <f t="shared" si="1"/>
        <v>532</v>
      </c>
      <c r="P9" s="8">
        <f t="shared" si="2"/>
        <v>2.3436123348017621</v>
      </c>
    </row>
    <row r="10" spans="1:16" s="49" customFormat="1" ht="45" x14ac:dyDescent="0.2">
      <c r="A10" s="44" t="s">
        <v>6</v>
      </c>
      <c r="B10" s="46">
        <v>267</v>
      </c>
      <c r="C10" s="27">
        <v>0.20599999999999999</v>
      </c>
      <c r="D10" s="47">
        <v>4478</v>
      </c>
      <c r="E10" s="27">
        <f>D10/D3</f>
        <v>0.14418185330671646</v>
      </c>
      <c r="F10" s="27">
        <f t="shared" si="0"/>
        <v>5.9624832514515412E-2</v>
      </c>
      <c r="G10" s="48"/>
      <c r="H10" s="44" t="s">
        <v>6</v>
      </c>
      <c r="I10" s="46">
        <v>352</v>
      </c>
      <c r="J10" s="27">
        <f>I10/I3</f>
        <v>0.31456657730116178</v>
      </c>
      <c r="K10" s="46">
        <v>377</v>
      </c>
      <c r="L10" s="27">
        <f>K10/K3</f>
        <v>0.48708010335917312</v>
      </c>
      <c r="M10" s="46">
        <v>267</v>
      </c>
      <c r="N10" s="27">
        <v>0.20599999999999999</v>
      </c>
      <c r="O10" s="46">
        <f t="shared" si="1"/>
        <v>-110</v>
      </c>
      <c r="P10" s="27">
        <f t="shared" si="2"/>
        <v>-0.29177718832891247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0"/>
  <sheetViews>
    <sheetView workbookViewId="0">
      <selection sqref="A1:A2"/>
    </sheetView>
  </sheetViews>
  <sheetFormatPr baseColWidth="10" defaultColWidth="9.1640625" defaultRowHeight="15" x14ac:dyDescent="0.2"/>
  <cols>
    <col min="1" max="1" width="11.33203125" style="12" customWidth="1"/>
    <col min="2" max="7" width="9.1640625" style="12"/>
    <col min="8" max="8" width="11.33203125" style="12" customWidth="1"/>
    <col min="9" max="16384" width="9.1640625" style="12"/>
  </cols>
  <sheetData>
    <row r="1" spans="1:16" ht="30" customHeight="1" thickBot="1" x14ac:dyDescent="0.25">
      <c r="A1" s="16"/>
      <c r="B1" s="18" t="s">
        <v>16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18" t="s">
        <v>27</v>
      </c>
      <c r="P1" s="19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14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2" t="s">
        <v>0</v>
      </c>
      <c r="P2" s="2" t="s">
        <v>9</v>
      </c>
    </row>
    <row r="3" spans="1:16" ht="75" x14ac:dyDescent="0.2">
      <c r="A3" s="3" t="s">
        <v>2</v>
      </c>
      <c r="B3" s="4">
        <v>2025</v>
      </c>
      <c r="C3" s="5">
        <v>1</v>
      </c>
      <c r="D3" s="4">
        <v>31058</v>
      </c>
      <c r="E3" s="5">
        <v>1</v>
      </c>
      <c r="F3" s="5">
        <f>B7/D7</f>
        <v>0.15391304347826087</v>
      </c>
      <c r="G3" s="13"/>
      <c r="H3" s="3" t="s">
        <v>2</v>
      </c>
      <c r="I3" s="4">
        <f>SUM(I7:I10)</f>
        <v>2149</v>
      </c>
      <c r="J3" s="5">
        <v>1</v>
      </c>
      <c r="K3" s="4">
        <f>SUM(K7:K10)</f>
        <v>1187</v>
      </c>
      <c r="L3" s="5">
        <v>1</v>
      </c>
      <c r="M3" s="4">
        <v>2025</v>
      </c>
      <c r="N3" s="5">
        <v>1</v>
      </c>
      <c r="O3" s="4">
        <f>M3-K3</f>
        <v>838</v>
      </c>
      <c r="P3" s="5">
        <f>(M3-K3)/K3</f>
        <v>0.7059814658803707</v>
      </c>
    </row>
    <row r="4" spans="1:16" x14ac:dyDescent="0.2">
      <c r="D4"/>
      <c r="F4" s="5"/>
    </row>
    <row r="5" spans="1:16" x14ac:dyDescent="0.2">
      <c r="D5"/>
      <c r="F5" s="5"/>
    </row>
    <row r="6" spans="1:16" x14ac:dyDescent="0.2">
      <c r="D6"/>
      <c r="F6" s="5"/>
    </row>
    <row r="7" spans="1:16" ht="45" x14ac:dyDescent="0.2">
      <c r="A7" s="6" t="s">
        <v>3</v>
      </c>
      <c r="B7" s="7">
        <v>177</v>
      </c>
      <c r="C7" s="8">
        <f>B7/B3</f>
        <v>8.7407407407407406E-2</v>
      </c>
      <c r="D7" s="9">
        <v>1150</v>
      </c>
      <c r="E7" s="8">
        <f>D7/D3</f>
        <v>3.7027496941206772E-2</v>
      </c>
      <c r="F7" s="8">
        <f>B8/D8</f>
        <v>0.17647058823529413</v>
      </c>
      <c r="G7" s="13"/>
      <c r="H7" s="6" t="s">
        <v>3</v>
      </c>
      <c r="I7" s="7">
        <v>283</v>
      </c>
      <c r="J7" s="8">
        <f>I7/I3</f>
        <v>0.13168915774778966</v>
      </c>
      <c r="K7" s="7">
        <v>207</v>
      </c>
      <c r="L7" s="8">
        <f>K7/K3</f>
        <v>0.17438921651221567</v>
      </c>
      <c r="M7" s="7">
        <v>177</v>
      </c>
      <c r="N7" s="8">
        <f>M7/M3</f>
        <v>8.7407407407407406E-2</v>
      </c>
      <c r="O7" s="7">
        <f>M7-K7</f>
        <v>-30</v>
      </c>
      <c r="P7" s="8">
        <f>(M7-K7)/K7</f>
        <v>-0.14492753623188406</v>
      </c>
    </row>
    <row r="8" spans="1:16" s="49" customFormat="1" ht="30" x14ac:dyDescent="0.2">
      <c r="A8" s="44" t="s">
        <v>4</v>
      </c>
      <c r="B8" s="46">
        <v>105</v>
      </c>
      <c r="C8" s="27">
        <f>B8/B3</f>
        <v>5.185185185185185E-2</v>
      </c>
      <c r="D8" s="47">
        <v>595</v>
      </c>
      <c r="E8" s="27">
        <f>D8/D3</f>
        <v>1.9157704939146113E-2</v>
      </c>
      <c r="F8" s="27">
        <f>B9/D9</f>
        <v>9.2858674672957317E-2</v>
      </c>
      <c r="G8" s="48"/>
      <c r="H8" s="44" t="s">
        <v>4</v>
      </c>
      <c r="I8" s="46">
        <v>139</v>
      </c>
      <c r="J8" s="27">
        <f>I8/I3</f>
        <v>6.4681247091670543E-2</v>
      </c>
      <c r="K8" s="46">
        <v>118</v>
      </c>
      <c r="L8" s="27">
        <f>K8/K3</f>
        <v>9.9410278011794445E-2</v>
      </c>
      <c r="M8" s="46">
        <v>105</v>
      </c>
      <c r="N8" s="27">
        <f>M8/M3</f>
        <v>5.185185185185185E-2</v>
      </c>
      <c r="O8" s="46">
        <f t="shared" ref="O8:O10" si="0">M8-K8</f>
        <v>-13</v>
      </c>
      <c r="P8" s="27">
        <f t="shared" ref="P8:P10" si="1">(M8-K8)/K8</f>
        <v>-0.11016949152542373</v>
      </c>
    </row>
    <row r="9" spans="1:16" ht="60" x14ac:dyDescent="0.2">
      <c r="A9" s="6" t="s">
        <v>5</v>
      </c>
      <c r="B9" s="7">
        <v>866</v>
      </c>
      <c r="C9" s="8">
        <f>B9/B3</f>
        <v>0.42765432098765432</v>
      </c>
      <c r="D9" s="9">
        <v>9326</v>
      </c>
      <c r="E9" s="8">
        <f>D9/D3</f>
        <v>0.30027690128147339</v>
      </c>
      <c r="F9" s="8">
        <f>B10/D10</f>
        <v>0.1045109423849933</v>
      </c>
      <c r="G9" s="13"/>
      <c r="H9" s="6" t="s">
        <v>5</v>
      </c>
      <c r="I9" s="9">
        <v>1059</v>
      </c>
      <c r="J9" s="8">
        <f>I9/I3</f>
        <v>0.49278734295020937</v>
      </c>
      <c r="K9" s="7">
        <v>569</v>
      </c>
      <c r="L9" s="8">
        <f>K9/K3</f>
        <v>0.47935973041280538</v>
      </c>
      <c r="M9" s="7">
        <v>866</v>
      </c>
      <c r="N9" s="8">
        <f>M9/M3</f>
        <v>0.42765432098765432</v>
      </c>
      <c r="O9" s="7">
        <f t="shared" si="0"/>
        <v>297</v>
      </c>
      <c r="P9" s="8">
        <f t="shared" si="1"/>
        <v>0.52196836555360282</v>
      </c>
    </row>
    <row r="10" spans="1:16" s="49" customFormat="1" ht="60" x14ac:dyDescent="0.2">
      <c r="A10" s="44" t="s">
        <v>6</v>
      </c>
      <c r="B10" s="46">
        <v>468</v>
      </c>
      <c r="C10" s="27">
        <f>B10/B3</f>
        <v>0.2311111111111111</v>
      </c>
      <c r="D10" s="47">
        <v>4478</v>
      </c>
      <c r="E10" s="27">
        <f>D10/D3</f>
        <v>0.14418185330671646</v>
      </c>
      <c r="F10" s="27">
        <f>B10/D10</f>
        <v>0.1045109423849933</v>
      </c>
      <c r="G10" s="48"/>
      <c r="H10" s="44" t="s">
        <v>6</v>
      </c>
      <c r="I10" s="46">
        <v>668</v>
      </c>
      <c r="J10" s="27">
        <f>I10/I3</f>
        <v>0.31084225221033041</v>
      </c>
      <c r="K10" s="46">
        <v>293</v>
      </c>
      <c r="L10" s="27">
        <f>K10/K3</f>
        <v>0.2468407750631845</v>
      </c>
      <c r="M10" s="46">
        <v>468</v>
      </c>
      <c r="N10" s="27">
        <f>M10/M3</f>
        <v>0.2311111111111111</v>
      </c>
      <c r="O10" s="46">
        <f t="shared" si="0"/>
        <v>175</v>
      </c>
      <c r="P10" s="27">
        <f t="shared" si="1"/>
        <v>0.59726962457337884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"/>
  <sheetViews>
    <sheetView topLeftCell="A2" workbookViewId="0">
      <selection sqref="A1:A2"/>
    </sheetView>
  </sheetViews>
  <sheetFormatPr baseColWidth="10" defaultColWidth="9.1640625" defaultRowHeight="15" x14ac:dyDescent="0.2"/>
  <cols>
    <col min="1" max="1" width="11.33203125" style="12" customWidth="1"/>
    <col min="2" max="7" width="9.1640625" style="12"/>
    <col min="8" max="8" width="11.33203125" style="12" customWidth="1"/>
    <col min="9" max="16384" width="9.1640625" style="12"/>
  </cols>
  <sheetData>
    <row r="1" spans="1:16" ht="30" customHeight="1" thickBot="1" x14ac:dyDescent="0.25">
      <c r="A1" s="16"/>
      <c r="B1" s="18" t="s">
        <v>17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18" t="s">
        <v>27</v>
      </c>
      <c r="P1" s="19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14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2" t="s">
        <v>0</v>
      </c>
      <c r="P2" s="2" t="s">
        <v>9</v>
      </c>
    </row>
    <row r="3" spans="1:16" ht="75" x14ac:dyDescent="0.2">
      <c r="A3" s="3" t="s">
        <v>2</v>
      </c>
      <c r="B3" s="4">
        <v>3817</v>
      </c>
      <c r="C3" s="5">
        <v>1</v>
      </c>
      <c r="D3" s="4">
        <v>31058</v>
      </c>
      <c r="E3" s="5">
        <v>1</v>
      </c>
      <c r="F3" s="5">
        <f>B7/D7</f>
        <v>0.17304347826086958</v>
      </c>
      <c r="G3" s="13"/>
      <c r="H3" s="3" t="s">
        <v>2</v>
      </c>
      <c r="I3" s="4">
        <f>SUM(I7:I10)</f>
        <v>3370</v>
      </c>
      <c r="J3" s="5">
        <v>1</v>
      </c>
      <c r="K3" s="4">
        <f>SUM(K7:K10)</f>
        <v>3219</v>
      </c>
      <c r="L3" s="5">
        <v>1</v>
      </c>
      <c r="M3" s="4">
        <v>3817</v>
      </c>
      <c r="N3" s="5">
        <v>1</v>
      </c>
      <c r="O3" s="4">
        <f>M3-K3</f>
        <v>598</v>
      </c>
      <c r="P3" s="5">
        <f>(M3-K3)/K3</f>
        <v>0.18577197887542715</v>
      </c>
    </row>
    <row r="4" spans="1:16" x14ac:dyDescent="0.2">
      <c r="D4"/>
      <c r="F4" s="5"/>
      <c r="O4" s="4" t="s">
        <v>24</v>
      </c>
      <c r="P4" s="5" t="s">
        <v>24</v>
      </c>
    </row>
    <row r="5" spans="1:16" x14ac:dyDescent="0.2">
      <c r="D5"/>
      <c r="F5" s="5"/>
      <c r="O5" s="4" t="s">
        <v>24</v>
      </c>
      <c r="P5" s="5" t="s">
        <v>24</v>
      </c>
    </row>
    <row r="6" spans="1:16" x14ac:dyDescent="0.2">
      <c r="D6"/>
      <c r="F6" s="5"/>
      <c r="O6" s="4" t="s">
        <v>24</v>
      </c>
      <c r="P6" s="5" t="s">
        <v>24</v>
      </c>
    </row>
    <row r="7" spans="1:16" ht="45" x14ac:dyDescent="0.2">
      <c r="A7" s="6" t="s">
        <v>3</v>
      </c>
      <c r="B7" s="7">
        <v>199</v>
      </c>
      <c r="C7" s="8">
        <f>B7/B3</f>
        <v>5.2135184700026198E-2</v>
      </c>
      <c r="D7" s="9">
        <v>1150</v>
      </c>
      <c r="E7" s="8">
        <f>D7/D3</f>
        <v>3.7027496941206772E-2</v>
      </c>
      <c r="F7" s="8">
        <f>B8/D8</f>
        <v>0.12605042016806722</v>
      </c>
      <c r="G7" s="13"/>
      <c r="H7" s="6" t="s">
        <v>3</v>
      </c>
      <c r="I7" s="7">
        <v>541</v>
      </c>
      <c r="J7" s="8">
        <f>I7/I3</f>
        <v>0.16053412462908012</v>
      </c>
      <c r="K7" s="7">
        <v>532</v>
      </c>
      <c r="L7" s="8">
        <f>K7/K3</f>
        <v>0.16526871699285492</v>
      </c>
      <c r="M7" s="7">
        <v>199</v>
      </c>
      <c r="N7" s="8">
        <f>M7/M3</f>
        <v>5.2135184700026198E-2</v>
      </c>
      <c r="O7" s="7">
        <f t="shared" ref="O4:O10" si="0">M7-K7</f>
        <v>-333</v>
      </c>
      <c r="P7" s="8">
        <f t="shared" ref="P4:P10" si="1">(M7-K7)/K7</f>
        <v>-0.62593984962406013</v>
      </c>
    </row>
    <row r="8" spans="1:16" ht="30" x14ac:dyDescent="0.2">
      <c r="A8" s="3" t="s">
        <v>4</v>
      </c>
      <c r="B8" s="10">
        <v>75</v>
      </c>
      <c r="C8" s="5">
        <f>B8/B3</f>
        <v>1.9648938957296306E-2</v>
      </c>
      <c r="D8" s="4">
        <v>595</v>
      </c>
      <c r="E8" s="5">
        <f>D8/D3</f>
        <v>1.9157704939146113E-2</v>
      </c>
      <c r="F8" s="5">
        <f>B9/D9</f>
        <v>0.24308385159768389</v>
      </c>
      <c r="G8" s="13"/>
      <c r="H8" s="3" t="s">
        <v>4</v>
      </c>
      <c r="I8" s="10">
        <v>311</v>
      </c>
      <c r="J8" s="5">
        <f>I8/I3</f>
        <v>9.2284866468842736E-2</v>
      </c>
      <c r="K8" s="10">
        <v>142</v>
      </c>
      <c r="L8" s="5">
        <f>K8/K3</f>
        <v>4.411307859583722E-2</v>
      </c>
      <c r="M8" s="10">
        <v>75</v>
      </c>
      <c r="N8" s="5">
        <f>M8/M3</f>
        <v>1.9648938957296306E-2</v>
      </c>
      <c r="O8" s="10">
        <f t="shared" si="0"/>
        <v>-67</v>
      </c>
      <c r="P8" s="5">
        <f t="shared" si="1"/>
        <v>-0.47183098591549294</v>
      </c>
    </row>
    <row r="9" spans="1:16" ht="60" x14ac:dyDescent="0.2">
      <c r="A9" s="6" t="s">
        <v>5</v>
      </c>
      <c r="B9" s="9">
        <v>2267</v>
      </c>
      <c r="C9" s="8">
        <f>B9/B3</f>
        <v>0.5939219282158763</v>
      </c>
      <c r="D9" s="9">
        <v>9326</v>
      </c>
      <c r="E9" s="8">
        <f>D9/D3</f>
        <v>0.30027690128147339</v>
      </c>
      <c r="F9" s="8">
        <f>B10/D10</f>
        <v>0.11768646717284502</v>
      </c>
      <c r="G9" s="13"/>
      <c r="H9" s="6" t="s">
        <v>5</v>
      </c>
      <c r="I9" s="9">
        <v>1202</v>
      </c>
      <c r="J9" s="8">
        <f>I9/I3</f>
        <v>0.3566765578635015</v>
      </c>
      <c r="K9" s="9">
        <v>1655</v>
      </c>
      <c r="L9" s="8">
        <f>K9/K3</f>
        <v>0.51413482447965209</v>
      </c>
      <c r="M9" s="9">
        <v>2267</v>
      </c>
      <c r="N9" s="8">
        <f>M9/M3</f>
        <v>0.5939219282158763</v>
      </c>
      <c r="O9" s="9">
        <f t="shared" si="0"/>
        <v>612</v>
      </c>
      <c r="P9" s="8">
        <f t="shared" si="1"/>
        <v>0.36978851963746223</v>
      </c>
    </row>
    <row r="10" spans="1:16" ht="60" x14ac:dyDescent="0.2">
      <c r="A10" s="3" t="s">
        <v>6</v>
      </c>
      <c r="B10" s="10">
        <v>527</v>
      </c>
      <c r="C10" s="5">
        <f>B10/B3</f>
        <v>0.13806654440660204</v>
      </c>
      <c r="D10" s="4">
        <v>4478</v>
      </c>
      <c r="E10" s="5">
        <f>D10/D3</f>
        <v>0.14418185330671646</v>
      </c>
      <c r="F10" s="5">
        <f>B10/D10</f>
        <v>0.11768646717284502</v>
      </c>
      <c r="G10" s="13"/>
      <c r="H10" s="3" t="s">
        <v>6</v>
      </c>
      <c r="I10" s="4">
        <v>1316</v>
      </c>
      <c r="J10" s="5">
        <f>I10/I3</f>
        <v>0.39050445103857567</v>
      </c>
      <c r="K10" s="10">
        <v>890</v>
      </c>
      <c r="L10" s="5">
        <f>K10/K3</f>
        <v>0.27648337993165578</v>
      </c>
      <c r="M10" s="10">
        <v>527</v>
      </c>
      <c r="N10" s="5">
        <f>M10/M3</f>
        <v>0.13806654440660204</v>
      </c>
      <c r="O10" s="10">
        <f t="shared" si="0"/>
        <v>-363</v>
      </c>
      <c r="P10" s="5">
        <f t="shared" si="1"/>
        <v>-0.40786516853932586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"/>
  <sheetViews>
    <sheetView workbookViewId="0">
      <selection sqref="A1:A2"/>
    </sheetView>
  </sheetViews>
  <sheetFormatPr baseColWidth="10" defaultColWidth="9.1640625" defaultRowHeight="15" x14ac:dyDescent="0.2"/>
  <cols>
    <col min="1" max="1" width="11.33203125" style="12" customWidth="1"/>
    <col min="2" max="7" width="9.1640625" style="12"/>
    <col min="8" max="8" width="11.33203125" style="12" customWidth="1"/>
    <col min="9" max="16384" width="9.1640625" style="12"/>
  </cols>
  <sheetData>
    <row r="1" spans="1:16" ht="30" customHeight="1" thickBot="1" x14ac:dyDescent="0.25">
      <c r="A1" s="16"/>
      <c r="B1" s="18" t="s">
        <v>18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23" t="s">
        <v>27</v>
      </c>
      <c r="P1" s="25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2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1" t="s">
        <v>0</v>
      </c>
      <c r="P2" s="1" t="s">
        <v>9</v>
      </c>
    </row>
    <row r="3" spans="1:16" ht="75" x14ac:dyDescent="0.2">
      <c r="A3" s="3" t="s">
        <v>2</v>
      </c>
      <c r="B3" s="4">
        <v>2713</v>
      </c>
      <c r="C3" s="5">
        <v>1</v>
      </c>
      <c r="D3" s="4">
        <v>31058</v>
      </c>
      <c r="E3" s="5">
        <v>1</v>
      </c>
      <c r="F3" s="5">
        <f>B7/D8</f>
        <v>0.30756302521008405</v>
      </c>
      <c r="G3" s="13"/>
      <c r="H3" s="3" t="s">
        <v>2</v>
      </c>
      <c r="I3" s="4">
        <f>SUM(I7:I10)</f>
        <v>2647</v>
      </c>
      <c r="J3" s="5">
        <v>1</v>
      </c>
      <c r="K3" s="4">
        <f>SUM(K7:K10)</f>
        <v>2475</v>
      </c>
      <c r="L3" s="5">
        <v>1</v>
      </c>
      <c r="M3" s="4">
        <v>2713</v>
      </c>
      <c r="N3" s="5">
        <v>1</v>
      </c>
      <c r="O3" s="4">
        <f>M3-K3</f>
        <v>238</v>
      </c>
      <c r="P3" s="5">
        <f>(M3-K3)/K3</f>
        <v>9.6161616161616156E-2</v>
      </c>
    </row>
    <row r="4" spans="1:16" x14ac:dyDescent="0.2">
      <c r="D4"/>
      <c r="O4" s="12" t="s">
        <v>24</v>
      </c>
      <c r="P4" s="12" t="s">
        <v>24</v>
      </c>
    </row>
    <row r="5" spans="1:16" x14ac:dyDescent="0.2">
      <c r="D5"/>
      <c r="O5" s="12" t="s">
        <v>24</v>
      </c>
      <c r="P5" s="12" t="s">
        <v>24</v>
      </c>
    </row>
    <row r="6" spans="1:16" x14ac:dyDescent="0.2">
      <c r="D6"/>
      <c r="O6" s="12" t="s">
        <v>24</v>
      </c>
      <c r="P6" s="12" t="s">
        <v>24</v>
      </c>
    </row>
    <row r="7" spans="1:16" ht="45" x14ac:dyDescent="0.2">
      <c r="A7" s="6" t="s">
        <v>3</v>
      </c>
      <c r="B7" s="7">
        <v>183</v>
      </c>
      <c r="C7" s="8">
        <f>B7/B3</f>
        <v>6.7453004054552151E-2</v>
      </c>
      <c r="D7" s="9">
        <v>1150</v>
      </c>
      <c r="E7" s="8">
        <f>D7/D3</f>
        <v>3.7027496941206772E-2</v>
      </c>
      <c r="F7" s="8">
        <f>B7/D7</f>
        <v>0.15913043478260869</v>
      </c>
      <c r="G7" s="13"/>
      <c r="H7" s="6" t="s">
        <v>3</v>
      </c>
      <c r="I7" s="7">
        <v>175</v>
      </c>
      <c r="J7" s="8">
        <f>I7/I3</f>
        <v>6.6112580279561767E-2</v>
      </c>
      <c r="K7" s="7">
        <v>181</v>
      </c>
      <c r="L7" s="8">
        <f>K7/K3</f>
        <v>7.313131313131313E-2</v>
      </c>
      <c r="M7" s="7">
        <v>183</v>
      </c>
      <c r="N7" s="8">
        <f>M7/M3</f>
        <v>6.7453004054552151E-2</v>
      </c>
      <c r="O7" s="7">
        <f t="shared" ref="O4:O10" si="0">M7-K7</f>
        <v>2</v>
      </c>
      <c r="P7" s="8">
        <f t="shared" ref="P4:P10" si="1">(M7-K7)/K7</f>
        <v>1.1049723756906077E-2</v>
      </c>
    </row>
    <row r="8" spans="1:16" ht="30" x14ac:dyDescent="0.2">
      <c r="A8" s="3" t="s">
        <v>4</v>
      </c>
      <c r="B8" s="10">
        <v>25</v>
      </c>
      <c r="C8" s="5">
        <f>B8/B3</f>
        <v>9.2148912642830809E-3</v>
      </c>
      <c r="D8" s="4">
        <v>595</v>
      </c>
      <c r="E8" s="5">
        <f>D8/D3</f>
        <v>1.9157704939146113E-2</v>
      </c>
      <c r="F8" s="5">
        <f t="shared" ref="F8:F10" si="2">B8/D8</f>
        <v>4.2016806722689079E-2</v>
      </c>
      <c r="G8" s="13"/>
      <c r="H8" s="3" t="s">
        <v>4</v>
      </c>
      <c r="I8" s="10">
        <v>292</v>
      </c>
      <c r="J8" s="5">
        <f>I8/I3</f>
        <v>0.11031356252361163</v>
      </c>
      <c r="K8" s="10">
        <v>84</v>
      </c>
      <c r="L8" s="5">
        <f>K8/K3</f>
        <v>3.3939393939393943E-2</v>
      </c>
      <c r="M8" s="10">
        <v>25</v>
      </c>
      <c r="N8" s="5">
        <f>M8/M3</f>
        <v>9.2148912642830809E-3</v>
      </c>
      <c r="O8" s="10">
        <f t="shared" si="0"/>
        <v>-59</v>
      </c>
      <c r="P8" s="5">
        <f t="shared" si="1"/>
        <v>-0.70238095238095233</v>
      </c>
    </row>
    <row r="9" spans="1:16" ht="45" x14ac:dyDescent="0.2">
      <c r="A9" s="6" t="s">
        <v>5</v>
      </c>
      <c r="B9" s="9">
        <v>1232</v>
      </c>
      <c r="C9" s="8">
        <f>B9/B3</f>
        <v>0.45410984150387024</v>
      </c>
      <c r="D9" s="9">
        <v>9326</v>
      </c>
      <c r="E9" s="8">
        <f>D9/D3</f>
        <v>0.30027690128147339</v>
      </c>
      <c r="F9" s="8">
        <f t="shared" si="2"/>
        <v>0.13210379583958826</v>
      </c>
      <c r="G9" s="13"/>
      <c r="H9" s="6" t="s">
        <v>5</v>
      </c>
      <c r="I9" s="9">
        <v>1422</v>
      </c>
      <c r="J9" s="8">
        <f>I9/I3</f>
        <v>0.53721193804306766</v>
      </c>
      <c r="K9" s="9">
        <v>1446</v>
      </c>
      <c r="L9" s="8">
        <f>K9/K3</f>
        <v>0.58424242424242423</v>
      </c>
      <c r="M9" s="9">
        <v>1232</v>
      </c>
      <c r="N9" s="8">
        <f>M9/M3</f>
        <v>0.45410984150387024</v>
      </c>
      <c r="O9" s="9">
        <f t="shared" si="0"/>
        <v>-214</v>
      </c>
      <c r="P9" s="8">
        <f t="shared" si="1"/>
        <v>-0.14799446749654219</v>
      </c>
    </row>
    <row r="10" spans="1:16" ht="45" x14ac:dyDescent="0.2">
      <c r="A10" s="3" t="s">
        <v>6</v>
      </c>
      <c r="B10" s="10">
        <v>571</v>
      </c>
      <c r="C10" s="5">
        <f>B10/B3</f>
        <v>0.21046811647622557</v>
      </c>
      <c r="D10" s="4">
        <v>4478</v>
      </c>
      <c r="E10" s="5">
        <f>D10/D3</f>
        <v>0.14418185330671646</v>
      </c>
      <c r="F10" s="5">
        <f t="shared" si="2"/>
        <v>0.12751228226887004</v>
      </c>
      <c r="G10" s="13"/>
      <c r="H10" s="3" t="s">
        <v>6</v>
      </c>
      <c r="I10" s="10">
        <v>758</v>
      </c>
      <c r="J10" s="5">
        <f>I10/I3</f>
        <v>0.28636191915375897</v>
      </c>
      <c r="K10" s="10">
        <v>764</v>
      </c>
      <c r="L10" s="5">
        <f>K10/K3</f>
        <v>0.30868686868686868</v>
      </c>
      <c r="M10" s="10">
        <v>571</v>
      </c>
      <c r="N10" s="5">
        <f>M10/M3</f>
        <v>0.21046811647622557</v>
      </c>
      <c r="O10" s="10">
        <f t="shared" si="0"/>
        <v>-193</v>
      </c>
      <c r="P10" s="5">
        <f t="shared" si="1"/>
        <v>-0.25261780104712039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0"/>
  <sheetViews>
    <sheetView workbookViewId="0">
      <selection sqref="A1:A2"/>
    </sheetView>
  </sheetViews>
  <sheetFormatPr baseColWidth="10" defaultColWidth="9.1640625" defaultRowHeight="15" x14ac:dyDescent="0.2"/>
  <cols>
    <col min="1" max="1" width="11.33203125" style="12" customWidth="1"/>
    <col min="2" max="7" width="9.1640625" style="12"/>
    <col min="8" max="8" width="11.33203125" style="12" customWidth="1"/>
    <col min="9" max="16384" width="9.1640625" style="12"/>
  </cols>
  <sheetData>
    <row r="1" spans="1:16" ht="30" customHeight="1" thickBot="1" x14ac:dyDescent="0.25">
      <c r="A1" s="16"/>
      <c r="B1" s="18" t="s">
        <v>19</v>
      </c>
      <c r="C1" s="19"/>
      <c r="D1" s="18" t="s">
        <v>22</v>
      </c>
      <c r="E1" s="19"/>
      <c r="H1" s="16"/>
      <c r="I1" s="18" t="s">
        <v>7</v>
      </c>
      <c r="J1" s="19"/>
      <c r="K1" s="18" t="s">
        <v>8</v>
      </c>
      <c r="L1" s="19"/>
      <c r="M1" s="23" t="s">
        <v>25</v>
      </c>
      <c r="N1" s="25"/>
      <c r="O1" s="23" t="s">
        <v>27</v>
      </c>
      <c r="P1" s="25"/>
    </row>
    <row r="2" spans="1:16" ht="47" thickBot="1" x14ac:dyDescent="0.25">
      <c r="A2" s="17"/>
      <c r="B2" s="2" t="s">
        <v>0</v>
      </c>
      <c r="C2" s="2" t="s">
        <v>1</v>
      </c>
      <c r="D2" s="2" t="s">
        <v>0</v>
      </c>
      <c r="E2" s="2" t="s">
        <v>1</v>
      </c>
      <c r="F2" s="2" t="s">
        <v>11</v>
      </c>
      <c r="G2" s="45"/>
      <c r="H2" s="17"/>
      <c r="I2" s="2" t="s">
        <v>0</v>
      </c>
      <c r="J2" s="2" t="s">
        <v>1</v>
      </c>
      <c r="K2" s="2" t="s">
        <v>0</v>
      </c>
      <c r="L2" s="2" t="s">
        <v>1</v>
      </c>
      <c r="M2" s="1" t="s">
        <v>0</v>
      </c>
      <c r="N2" s="1" t="s">
        <v>9</v>
      </c>
      <c r="O2" s="1" t="s">
        <v>0</v>
      </c>
      <c r="P2" s="1" t="s">
        <v>9</v>
      </c>
    </row>
    <row r="3" spans="1:16" ht="75" x14ac:dyDescent="0.2">
      <c r="A3" s="3" t="s">
        <v>2</v>
      </c>
      <c r="B3" s="4">
        <v>2304</v>
      </c>
      <c r="C3" s="5">
        <v>1</v>
      </c>
      <c r="D3" s="4">
        <v>31058</v>
      </c>
      <c r="E3" s="5">
        <v>1</v>
      </c>
      <c r="F3" s="5">
        <f>B7/D7</f>
        <v>9.5652173913043481E-2</v>
      </c>
      <c r="G3" s="13"/>
      <c r="H3" s="3" t="s">
        <v>2</v>
      </c>
      <c r="I3" s="4">
        <f>SUM(I7:I10)</f>
        <v>1617</v>
      </c>
      <c r="J3" s="5">
        <v>1</v>
      </c>
      <c r="K3" s="4">
        <f>SUM(K7:K10)</f>
        <v>1096</v>
      </c>
      <c r="L3" s="5">
        <v>1</v>
      </c>
      <c r="M3" s="4">
        <v>2304</v>
      </c>
      <c r="N3" s="5">
        <v>1</v>
      </c>
      <c r="O3" s="4">
        <f>M3-K3</f>
        <v>1208</v>
      </c>
      <c r="P3" s="5">
        <f>(M3-K3)/K3</f>
        <v>1.1021897810218979</v>
      </c>
    </row>
    <row r="4" spans="1:16" x14ac:dyDescent="0.2">
      <c r="D4"/>
      <c r="O4" s="12" t="s">
        <v>24</v>
      </c>
      <c r="P4" s="12" t="s">
        <v>24</v>
      </c>
    </row>
    <row r="5" spans="1:16" x14ac:dyDescent="0.2">
      <c r="D5"/>
      <c r="O5" s="12" t="s">
        <v>24</v>
      </c>
      <c r="P5" s="12" t="s">
        <v>24</v>
      </c>
    </row>
    <row r="6" spans="1:16" x14ac:dyDescent="0.2">
      <c r="D6"/>
      <c r="O6" s="12" t="s">
        <v>24</v>
      </c>
      <c r="P6" s="12" t="s">
        <v>24</v>
      </c>
    </row>
    <row r="7" spans="1:16" ht="45" x14ac:dyDescent="0.2">
      <c r="A7" s="6" t="s">
        <v>3</v>
      </c>
      <c r="B7" s="7">
        <v>110</v>
      </c>
      <c r="C7" s="8">
        <f>B7/B3</f>
        <v>4.7743055555555552E-2</v>
      </c>
      <c r="D7" s="9">
        <v>1150</v>
      </c>
      <c r="E7" s="8">
        <f>D7/D3</f>
        <v>3.7027496941206772E-2</v>
      </c>
      <c r="F7" s="8">
        <f>B8/D8</f>
        <v>0.20336134453781513</v>
      </c>
      <c r="G7" s="13"/>
      <c r="H7" s="6" t="s">
        <v>3</v>
      </c>
      <c r="I7" s="7">
        <v>57</v>
      </c>
      <c r="J7" s="8">
        <v>2.4E-2</v>
      </c>
      <c r="K7" s="7">
        <v>54</v>
      </c>
      <c r="L7" s="8">
        <v>3.2000000000000001E-2</v>
      </c>
      <c r="M7" s="7">
        <v>110</v>
      </c>
      <c r="N7" s="8">
        <f>M7/M3</f>
        <v>4.7743055555555552E-2</v>
      </c>
      <c r="O7" s="7">
        <f t="shared" ref="O4:O10" si="0">M7-K7</f>
        <v>56</v>
      </c>
      <c r="P7" s="8">
        <f t="shared" ref="P4:P10" si="1">(M7-K7)/K7</f>
        <v>1.037037037037037</v>
      </c>
    </row>
    <row r="8" spans="1:16" ht="30" x14ac:dyDescent="0.2">
      <c r="A8" s="3" t="s">
        <v>4</v>
      </c>
      <c r="B8" s="10">
        <v>121</v>
      </c>
      <c r="C8" s="5">
        <f>B8/B3</f>
        <v>5.2517361111111112E-2</v>
      </c>
      <c r="D8" s="4">
        <v>595</v>
      </c>
      <c r="E8" s="5">
        <f>D8/D3</f>
        <v>1.9157704939146113E-2</v>
      </c>
      <c r="F8" s="5">
        <f>B9/D9</f>
        <v>7.3128886982629204E-2</v>
      </c>
      <c r="G8" s="13"/>
      <c r="H8" s="3" t="s">
        <v>4</v>
      </c>
      <c r="I8" s="10">
        <v>101</v>
      </c>
      <c r="J8" s="5">
        <v>4.2000000000000003E-2</v>
      </c>
      <c r="K8" s="10">
        <v>73</v>
      </c>
      <c r="L8" s="5">
        <v>4.2999999999999997E-2</v>
      </c>
      <c r="M8" s="10">
        <v>121</v>
      </c>
      <c r="N8" s="5">
        <f>M8/M3</f>
        <v>5.2517361111111112E-2</v>
      </c>
      <c r="O8" s="10">
        <f t="shared" si="0"/>
        <v>48</v>
      </c>
      <c r="P8" s="5">
        <f t="shared" si="1"/>
        <v>0.65753424657534243</v>
      </c>
    </row>
    <row r="9" spans="1:16" ht="60" customHeight="1" x14ac:dyDescent="0.2">
      <c r="A9" s="6" t="s">
        <v>5</v>
      </c>
      <c r="B9" s="7">
        <v>682</v>
      </c>
      <c r="C9" s="8">
        <f>B9/B3</f>
        <v>0.29600694444444442</v>
      </c>
      <c r="D9" s="9">
        <v>9326</v>
      </c>
      <c r="E9" s="8">
        <f>D9/D3</f>
        <v>0.30027690128147339</v>
      </c>
      <c r="F9" s="8">
        <f>B10/D10</f>
        <v>6.2974542206342118E-2</v>
      </c>
      <c r="G9" s="13"/>
      <c r="H9" s="6" t="s">
        <v>5</v>
      </c>
      <c r="I9" s="7">
        <v>719</v>
      </c>
      <c r="J9" s="8">
        <v>0.29799999999999999</v>
      </c>
      <c r="K9" s="7">
        <v>688</v>
      </c>
      <c r="L9" s="8">
        <v>0.40500000000000003</v>
      </c>
      <c r="M9" s="7">
        <v>682</v>
      </c>
      <c r="N9" s="8">
        <f>M9/M3</f>
        <v>0.29600694444444442</v>
      </c>
      <c r="O9" s="7">
        <f t="shared" si="0"/>
        <v>-6</v>
      </c>
      <c r="P9" s="8">
        <f t="shared" si="1"/>
        <v>-8.7209302325581394E-3</v>
      </c>
    </row>
    <row r="10" spans="1:16" ht="60" customHeight="1" x14ac:dyDescent="0.2">
      <c r="A10" s="3" t="s">
        <v>6</v>
      </c>
      <c r="B10" s="10">
        <v>282</v>
      </c>
      <c r="C10" s="5">
        <f>B10/B3</f>
        <v>0.12239583333333333</v>
      </c>
      <c r="D10" s="4">
        <v>4478</v>
      </c>
      <c r="E10" s="5">
        <f>D10/D3</f>
        <v>0.14418185330671646</v>
      </c>
      <c r="F10" s="5">
        <f>B10/D10</f>
        <v>6.2974542206342118E-2</v>
      </c>
      <c r="G10" s="13"/>
      <c r="H10" s="3" t="s">
        <v>6</v>
      </c>
      <c r="I10" s="10">
        <v>740</v>
      </c>
      <c r="J10" s="5">
        <v>0.30599999999999999</v>
      </c>
      <c r="K10" s="10">
        <v>281</v>
      </c>
      <c r="L10" s="5">
        <v>0.16600000000000001</v>
      </c>
      <c r="M10" s="10">
        <v>282</v>
      </c>
      <c r="N10" s="5">
        <f>M10/M3</f>
        <v>0.12239583333333333</v>
      </c>
      <c r="O10" s="10">
        <f t="shared" si="0"/>
        <v>1</v>
      </c>
      <c r="P10" s="5">
        <f t="shared" si="1"/>
        <v>3.5587188612099642E-3</v>
      </c>
    </row>
  </sheetData>
  <mergeCells count="8">
    <mergeCell ref="K1:L1"/>
    <mergeCell ref="A1:A2"/>
    <mergeCell ref="B1:C1"/>
    <mergeCell ref="D1:E1"/>
    <mergeCell ref="H1:H2"/>
    <mergeCell ref="I1:J1"/>
    <mergeCell ref="M1:N1"/>
    <mergeCell ref="O1:P1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sector1</vt:lpstr>
      <vt:lpstr>sector2</vt:lpstr>
      <vt:lpstr>sector3</vt:lpstr>
      <vt:lpstr>sector4</vt:lpstr>
      <vt:lpstr>sector5</vt:lpstr>
      <vt:lpstr>sector6</vt:lpstr>
      <vt:lpstr>sector7</vt:lpstr>
      <vt:lpstr>sector8</vt:lpstr>
      <vt:lpstr>sector9</vt:lpstr>
      <vt:lpstr>sector10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MN03</dc:creator>
  <cp:lastModifiedBy>Nadina Resulani</cp:lastModifiedBy>
  <cp:lastPrinted>2018-05-14T19:14:00Z</cp:lastPrinted>
  <dcterms:created xsi:type="dcterms:W3CDTF">2018-05-14T15:03:58Z</dcterms:created>
  <dcterms:modified xsi:type="dcterms:W3CDTF">2023-05-19T03:39:54Z</dcterms:modified>
</cp:coreProperties>
</file>